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00" windowHeight="5925" activeTab="0"/>
  </bookViews>
  <sheets>
    <sheet name="TankChart E-Split 2 Compartment" sheetId="1" r:id="rId1"/>
    <sheet name="TankChart E-Split 3 Compartment" sheetId="2" r:id="rId2"/>
    <sheet name="Data2" sheetId="3" state="hidden" r:id="rId3"/>
    <sheet name="Data3" sheetId="4" state="hidden" r:id="rId4"/>
  </sheets>
  <definedNames>
    <definedName name="_Fill">#REF!</definedName>
    <definedName name="_xlnm.Print_Area" localSheetId="2">'Data2'!$C$7:$Q$60</definedName>
    <definedName name="_xlnm.Print_Area" localSheetId="3">'Data3'!$A$1:$R$30</definedName>
    <definedName name="_xlnm.Print_Area" localSheetId="0">'TankChart E-Split 2 Compartment'!$B$9:$O$26</definedName>
    <definedName name="_xlnm.Print_Area" localSheetId="1">'TankChart E-Split 3 Compartment'!$B$9:$O$27</definedName>
  </definedNames>
  <calcPr fullCalcOnLoad="1"/>
</workbook>
</file>

<file path=xl/sharedStrings.xml><?xml version="1.0" encoding="utf-8"?>
<sst xmlns="http://schemas.openxmlformats.org/spreadsheetml/2006/main" count="277" uniqueCount="107">
  <si>
    <t>TANK "NAME"</t>
  </si>
  <si>
    <t>4109 E. Zeering Road</t>
  </si>
  <si>
    <t>Denair, CA 95316</t>
  </si>
  <si>
    <t>info@convault.com</t>
  </si>
  <si>
    <t>800-222-7099 or 209-632-7571</t>
  </si>
  <si>
    <t>http://www.convault.com</t>
  </si>
  <si>
    <t>Measured at Date/Time</t>
  </si>
  <si>
    <t>Total Capacity Gallons</t>
  </si>
  <si>
    <t>Remaining</t>
  </si>
  <si>
    <t>E</t>
  </si>
  <si>
    <t>/</t>
  </si>
  <si>
    <t>ERROR</t>
  </si>
  <si>
    <t>Fuel Height</t>
  </si>
  <si>
    <t>Current Reading</t>
  </si>
  <si>
    <t>Capacity at</t>
  </si>
  <si>
    <t>Section</t>
  </si>
  <si>
    <t>Feet</t>
  </si>
  <si>
    <t>Inches</t>
  </si>
  <si>
    <t>Gallons</t>
  </si>
  <si>
    <t>Length</t>
  </si>
  <si>
    <t>Width</t>
  </si>
  <si>
    <t>Height</t>
  </si>
  <si>
    <t>GPI</t>
  </si>
  <si>
    <t>external</t>
  </si>
  <si>
    <t>When using these charts please take into consideration that fuel volume will change approximately .5% for every 10 degrees F change in fuel temperature.</t>
  </si>
  <si>
    <r>
      <t>Instructions:</t>
    </r>
    <r>
      <rPr>
        <sz val="10"/>
        <rFont val="MS Sans Serif"/>
        <family val="0"/>
      </rPr>
      <t xml:space="preserve"> Items in </t>
    </r>
    <r>
      <rPr>
        <b/>
        <sz val="10"/>
        <color indexed="12"/>
        <rFont val="MS Sans Serif"/>
        <family val="2"/>
      </rPr>
      <t>Blue</t>
    </r>
    <r>
      <rPr>
        <sz val="10"/>
        <rFont val="MS Sans Serif"/>
        <family val="0"/>
      </rPr>
      <t xml:space="preserve"> can be changed</t>
    </r>
  </si>
  <si>
    <t xml:space="preserve"> Gallon</t>
  </si>
  <si>
    <t>DW</t>
  </si>
  <si>
    <t>External</t>
  </si>
  <si>
    <t>HP</t>
  </si>
  <si>
    <t>LP</t>
  </si>
  <si>
    <t>Internal tank 1</t>
  </si>
  <si>
    <t>Internal tank 2</t>
  </si>
  <si>
    <t>Size</t>
  </si>
  <si>
    <t>Specific model</t>
  </si>
  <si>
    <t>Total Capacity</t>
  </si>
  <si>
    <t>Even Splits</t>
  </si>
  <si>
    <t>Tank2</t>
  </si>
  <si>
    <t>Tank 1</t>
  </si>
  <si>
    <r>
      <t>2.</t>
    </r>
    <r>
      <rPr>
        <sz val="10"/>
        <rFont val="MS Sans Serif"/>
        <family val="0"/>
      </rPr>
      <t xml:space="preserve"> Enter </t>
    </r>
    <r>
      <rPr>
        <b/>
        <sz val="10"/>
        <color indexed="12"/>
        <rFont val="MS Sans Serif"/>
        <family val="2"/>
      </rPr>
      <t>Height of fuel</t>
    </r>
    <r>
      <rPr>
        <sz val="10"/>
        <rFont val="MS Sans Serif"/>
        <family val="0"/>
      </rPr>
      <t xml:space="preserve"> in appropriate boxes. You may enter inches, or feet and inches. Also you may enter fractions, or decimal for partial inches.</t>
    </r>
  </si>
  <si>
    <r>
      <t xml:space="preserve">The </t>
    </r>
    <r>
      <rPr>
        <b/>
        <sz val="10"/>
        <color indexed="12"/>
        <rFont val="MS Sans Serif"/>
        <family val="2"/>
      </rPr>
      <t>percentage</t>
    </r>
    <r>
      <rPr>
        <sz val="10"/>
        <rFont val="MS Sans Serif"/>
        <family val="2"/>
      </rPr>
      <t xml:space="preserve"> is the setting of the fill-limiter valve or the maximum allowed level. This will give you the maximum amount of fuel you can order when refilling.</t>
    </r>
  </si>
  <si>
    <t>This Data Sheet should only be changed by Convault!!</t>
  </si>
  <si>
    <t>Diesel</t>
  </si>
  <si>
    <t>Gas</t>
  </si>
  <si>
    <r>
      <t>Each Use</t>
    </r>
    <r>
      <rPr>
        <sz val="10"/>
        <rFont val="MS Sans Serif"/>
        <family val="2"/>
      </rPr>
      <t>:</t>
    </r>
    <r>
      <rPr>
        <b/>
        <sz val="10"/>
        <rFont val="MS Sans Serif"/>
        <family val="2"/>
      </rPr>
      <t xml:space="preserve"> 1.</t>
    </r>
    <r>
      <rPr>
        <sz val="10"/>
        <rFont val="MS Sans Serif"/>
        <family val="0"/>
      </rPr>
      <t xml:space="preserve"> If you want a printout for your records, enter </t>
    </r>
    <r>
      <rPr>
        <b/>
        <sz val="10"/>
        <color indexed="12"/>
        <rFont val="MS Sans Serif"/>
        <family val="2"/>
      </rPr>
      <t>the</t>
    </r>
    <r>
      <rPr>
        <sz val="10"/>
        <rFont val="MS Sans Serif"/>
        <family val="0"/>
      </rPr>
      <t xml:space="preserve"> </t>
    </r>
    <r>
      <rPr>
        <b/>
        <sz val="10"/>
        <color indexed="12"/>
        <rFont val="MS Sans Serif"/>
        <family val="2"/>
      </rPr>
      <t xml:space="preserve">Date </t>
    </r>
    <r>
      <rPr>
        <sz val="10"/>
        <color indexed="12"/>
        <rFont val="MS Sans Serif"/>
        <family val="2"/>
      </rPr>
      <t>(</t>
    </r>
    <r>
      <rPr>
        <sz val="10"/>
        <rFont val="MS Sans Serif"/>
        <family val="2"/>
      </rPr>
      <t xml:space="preserve">and </t>
    </r>
    <r>
      <rPr>
        <b/>
        <sz val="10"/>
        <color indexed="12"/>
        <rFont val="MS Sans Serif"/>
        <family val="2"/>
      </rPr>
      <t>Time</t>
    </r>
    <r>
      <rPr>
        <sz val="10"/>
        <rFont val="MS Sans Serif"/>
        <family val="2"/>
      </rPr>
      <t xml:space="preserve"> if desired</t>
    </r>
    <r>
      <rPr>
        <sz val="10"/>
        <color indexed="12"/>
        <rFont val="MS Sans Serif"/>
        <family val="2"/>
      </rPr>
      <t>)</t>
    </r>
    <r>
      <rPr>
        <sz val="10"/>
        <rFont val="MS Sans Serif"/>
        <family val="0"/>
      </rPr>
      <t>.</t>
    </r>
  </si>
  <si>
    <r>
      <t>2.</t>
    </r>
    <r>
      <rPr>
        <sz val="10"/>
        <rFont val="MS Sans Serif"/>
        <family val="2"/>
      </rPr>
      <t xml:space="preserve"> For each worksheet, chose the appropriate </t>
    </r>
    <r>
      <rPr>
        <b/>
        <sz val="10"/>
        <color indexed="12"/>
        <rFont val="MS Sans Serif"/>
        <family val="2"/>
      </rPr>
      <t>tank size/model</t>
    </r>
    <r>
      <rPr>
        <sz val="10"/>
        <rFont val="MS Sans Serif"/>
        <family val="2"/>
      </rPr>
      <t xml:space="preserve"> from the dropdown list (click on the size box and use arrow that appears). If you have trouble finding your model of tank, or are not sure, please call us. </t>
    </r>
  </si>
  <si>
    <t>Having the serial number or model number and 4-letter plant code is very helpful. The external dimensions are also listed to help insure you have the correct chart for your tank.</t>
  </si>
  <si>
    <t>Chandler</t>
  </si>
  <si>
    <r>
      <t xml:space="preserve">Setup: 1. </t>
    </r>
    <r>
      <rPr>
        <sz val="10"/>
        <rFont val="MS Sans Serif"/>
        <family val="2"/>
      </rPr>
      <t xml:space="preserve">If you have more than one tank, </t>
    </r>
    <r>
      <rPr>
        <b/>
        <sz val="10"/>
        <rFont val="MS Sans Serif"/>
        <family val="2"/>
      </rPr>
      <t>make a copy</t>
    </r>
    <r>
      <rPr>
        <sz val="10"/>
        <rFont val="MS Sans Serif"/>
        <family val="2"/>
      </rPr>
      <t xml:space="preserve"> of the worksheet for </t>
    </r>
    <r>
      <rPr>
        <b/>
        <sz val="10"/>
        <rFont val="MS Sans Serif"/>
        <family val="2"/>
      </rPr>
      <t>each</t>
    </r>
    <r>
      <rPr>
        <sz val="10"/>
        <rFont val="MS Sans Serif"/>
        <family val="2"/>
      </rPr>
      <t xml:space="preserve"> tank.</t>
    </r>
  </si>
  <si>
    <t>EXTERNAL Dimensions (in.)</t>
  </si>
  <si>
    <t>Internal Dimensions (in.)</t>
  </si>
  <si>
    <t>Internal tank 3</t>
  </si>
  <si>
    <t>E333/333/333</t>
  </si>
  <si>
    <t>333</t>
  </si>
  <si>
    <t>E400/400/200</t>
  </si>
  <si>
    <t>400</t>
  </si>
  <si>
    <t>200</t>
  </si>
  <si>
    <t>E450/450/100</t>
  </si>
  <si>
    <t>450</t>
  </si>
  <si>
    <t>100</t>
  </si>
  <si>
    <t>E500/250/250</t>
  </si>
  <si>
    <t>500</t>
  </si>
  <si>
    <t>250</t>
  </si>
  <si>
    <t>E500/350/150</t>
  </si>
  <si>
    <t>350</t>
  </si>
  <si>
    <t>150</t>
  </si>
  <si>
    <t>E500/400/100</t>
  </si>
  <si>
    <t>E600/200/200</t>
  </si>
  <si>
    <t>600</t>
  </si>
  <si>
    <t>E666/666/666</t>
  </si>
  <si>
    <t>666</t>
  </si>
  <si>
    <t>E800/800/400</t>
  </si>
  <si>
    <t>800</t>
  </si>
  <si>
    <t>E1000/500/500</t>
  </si>
  <si>
    <t>1000</t>
  </si>
  <si>
    <t>E1000/750/250</t>
  </si>
  <si>
    <t>750</t>
  </si>
  <si>
    <t>E1000/800/200</t>
  </si>
  <si>
    <t>E1000/850/150</t>
  </si>
  <si>
    <t>850</t>
  </si>
  <si>
    <t>E1500/350/150</t>
  </si>
  <si>
    <t>1500</t>
  </si>
  <si>
    <t>E1500/1000/500LP</t>
  </si>
  <si>
    <t>E2000/500/500LP</t>
  </si>
  <si>
    <t>2000</t>
  </si>
  <si>
    <t>E2000/1000/1000LP</t>
  </si>
  <si>
    <t>E2000/1500/500LP</t>
  </si>
  <si>
    <t>E2000/2000/2000</t>
  </si>
  <si>
    <t>E3000/2000/1000</t>
  </si>
  <si>
    <t>3000</t>
  </si>
  <si>
    <t>E4000/1000/1000</t>
  </si>
  <si>
    <t>4000</t>
  </si>
  <si>
    <t>E4000/3000/1000</t>
  </si>
  <si>
    <t>E4000/4000/2000</t>
  </si>
  <si>
    <t>E6000/2000/2000</t>
  </si>
  <si>
    <t>6000</t>
  </si>
  <si>
    <t>E8000/1000/1000</t>
  </si>
  <si>
    <t>8000</t>
  </si>
  <si>
    <t>Data3!</t>
  </si>
  <si>
    <t>Tank3</t>
  </si>
  <si>
    <t>Data2!</t>
  </si>
  <si>
    <t>Model Name</t>
  </si>
  <si>
    <t>E-Splits Data for 2-Product Conversion Spreadsheet</t>
  </si>
  <si>
    <t>E-Splits Data for 3-Product Conversion Spreadsheet</t>
  </si>
  <si>
    <t>AVGAS</t>
  </si>
  <si>
    <r>
      <t xml:space="preserve">3. </t>
    </r>
    <r>
      <rPr>
        <sz val="10"/>
        <rFont val="MS Sans Serif"/>
        <family val="2"/>
      </rPr>
      <t xml:space="preserve">Enter the </t>
    </r>
    <r>
      <rPr>
        <b/>
        <sz val="10"/>
        <color indexed="12"/>
        <rFont val="MS Sans Serif"/>
        <family val="2"/>
      </rPr>
      <t>tank "name"</t>
    </r>
    <r>
      <rPr>
        <sz val="10"/>
        <color indexed="12"/>
        <rFont val="MS Sans Serif"/>
        <family val="2"/>
      </rPr>
      <t xml:space="preserve">, </t>
    </r>
    <r>
      <rPr>
        <b/>
        <sz val="10"/>
        <color indexed="12"/>
        <rFont val="MS Sans Serif"/>
        <family val="2"/>
      </rPr>
      <t>products</t>
    </r>
    <r>
      <rPr>
        <sz val="10"/>
        <rFont val="MS Sans Serif"/>
        <family val="2"/>
      </rPr>
      <t xml:space="preserve"> and</t>
    </r>
    <r>
      <rPr>
        <sz val="10"/>
        <color indexed="12"/>
        <rFont val="MS Sans Serif"/>
        <family val="2"/>
      </rPr>
      <t xml:space="preserve"> </t>
    </r>
    <r>
      <rPr>
        <b/>
        <sz val="10"/>
        <color indexed="12"/>
        <rFont val="MS Sans Serif"/>
        <family val="2"/>
      </rPr>
      <t>percentage</t>
    </r>
    <r>
      <rPr>
        <b/>
        <sz val="10"/>
        <rFont val="MS Sans Serif"/>
        <family val="2"/>
      </rPr>
      <t xml:space="preserve">; change the tab name </t>
    </r>
    <r>
      <rPr>
        <sz val="10"/>
        <rFont val="MS Sans Serif"/>
        <family val="2"/>
      </rPr>
      <t>and save the sheet (ctrl-s).</t>
    </r>
    <r>
      <rPr>
        <b/>
        <sz val="10"/>
        <rFont val="MS Sans Serif"/>
        <family val="2"/>
      </rPr>
      <t xml:space="preserve"> </t>
    </r>
  </si>
  <si>
    <t>Tank Size/Model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</si>
</sst>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h:mm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&quot;$&quot;#,##0.0_);\(&quot;$&quot;#,##0.0\)"/>
    <numFmt numFmtId="172" formatCode="&quot;$&quot;#,##0.000_);\(&quot;$&quot;#,##0.000\)"/>
    <numFmt numFmtId="173" formatCode="&quot;$&quot;#,##0.0000_);\(&quot;$&quot;#,##0.0000\)"/>
    <numFmt numFmtId="174" formatCode="&quot;$&quot;#,##0.00000_);\(&quot;$&quot;#,##0.00000\)"/>
    <numFmt numFmtId="175" formatCode="&quot;$&quot;#,##0.000000_);\(&quot;$&quot;#,##0.000000\)"/>
    <numFmt numFmtId="176" formatCode="&quot;$&quot;#,##0.0000000_);\(&quot;$&quot;#,##0.0000000\)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E+00"/>
    <numFmt numFmtId="190" formatCode="0.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0"/>
    <numFmt numFmtId="197" formatCode="000"/>
    <numFmt numFmtId="198" formatCode="0000"/>
    <numFmt numFmtId="199" formatCode="00000"/>
    <numFmt numFmtId="200" formatCode="000000"/>
    <numFmt numFmtId="201" formatCode="0000000"/>
    <numFmt numFmtId="202" formatCode="0000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&quot;$&quot;#,##0.00000_);[Red]\(&quot;$&quot;#,##0.00000\)"/>
    <numFmt numFmtId="207" formatCode="&quot;$&quot;#,##0.000000_);[Red]\(&quot;$&quot;#,##0.000000\)"/>
    <numFmt numFmtId="208" formatCode="&quot;$&quot;#,##0.0000000_);[Red]\(&quot;$&quot;#,##0.0000000\)"/>
    <numFmt numFmtId="209" formatCode="#,##0.0_);[Red]\(#,##0.0\)"/>
    <numFmt numFmtId="210" formatCode="#,##0.000_);[Red]\(#,##0.000\)"/>
    <numFmt numFmtId="211" formatCode="#,##0.0000_);[Red]\(#,##0.0000\)"/>
    <numFmt numFmtId="212" formatCode="#,##0.00000_);[Red]\(#,##0.00000\)"/>
    <numFmt numFmtId="213" formatCode="#,##0.000000_);[Red]\(#,##0.000000\)"/>
    <numFmt numFmtId="214" formatCode="#,##0.0000000_);[Red]\(#,##0.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d\,\ yyyy"/>
    <numFmt numFmtId="220" formatCode="m/d/yy;@"/>
    <numFmt numFmtId="221" formatCode="[$-409]h:mm:ss\ AM/PM"/>
    <numFmt numFmtId="222" formatCode="[$-409]h:mm\ AM/PM;@"/>
    <numFmt numFmtId="223" formatCode="0.00_);[Red]\(0.00\)"/>
    <numFmt numFmtId="224" formatCode="#\ ??/16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8"/>
      <name val="MS Sans Serif"/>
      <family val="0"/>
    </font>
    <font>
      <b/>
      <sz val="10"/>
      <color indexed="12"/>
      <name val="MS Sans Serif"/>
      <family val="2"/>
    </font>
    <font>
      <sz val="12"/>
      <name val="MS Sans Serif"/>
      <family val="0"/>
    </font>
    <font>
      <sz val="10"/>
      <color indexed="12"/>
      <name val="MS Sans Serif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4"/>
      <name val="Arial Black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22"/>
      <name val="MS Sans Serif"/>
      <family val="0"/>
    </font>
    <font>
      <sz val="10"/>
      <color indexed="8"/>
      <name val="Arial"/>
      <family val="2"/>
    </font>
    <font>
      <b/>
      <sz val="12"/>
      <color indexed="12"/>
      <name val="MS Sans Serif"/>
      <family val="2"/>
    </font>
    <font>
      <sz val="12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2"/>
      <color indexed="12"/>
      <name val="Arial"/>
      <family val="2"/>
    </font>
    <font>
      <b/>
      <sz val="12"/>
      <name val="MS Sans Serif"/>
      <family val="2"/>
    </font>
    <font>
      <sz val="12"/>
      <color indexed="22"/>
      <name val="MS Sans Serif"/>
      <family val="0"/>
    </font>
    <font>
      <b/>
      <sz val="18"/>
      <color indexed="12"/>
      <name val="Arial"/>
      <family val="2"/>
    </font>
    <font>
      <sz val="12"/>
      <color indexed="22"/>
      <name val="Arial"/>
      <family val="2"/>
    </font>
    <font>
      <sz val="14"/>
      <color indexed="22"/>
      <name val="Arial"/>
      <family val="2"/>
    </font>
    <font>
      <sz val="10"/>
      <color indexed="10"/>
      <name val="MS Sans Serif"/>
      <family val="0"/>
    </font>
    <font>
      <sz val="8"/>
      <color indexed="22"/>
      <name val="MS Sans Serif"/>
      <family val="0"/>
    </font>
    <font>
      <sz val="10"/>
      <color indexed="9"/>
      <name val="MS Sans Serif"/>
      <family val="0"/>
    </font>
    <font>
      <sz val="12"/>
      <color indexed="9"/>
      <name val="MS Sans Serif"/>
      <family val="0"/>
    </font>
    <font>
      <b/>
      <sz val="10"/>
      <color indexed="22"/>
      <name val="MS Sans Serif"/>
      <family val="0"/>
    </font>
    <font>
      <b/>
      <sz val="14"/>
      <color indexed="10"/>
      <name val="MS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 wrapText="1"/>
      <protection/>
    </xf>
    <xf numFmtId="0" fontId="0" fillId="3" borderId="5" xfId="0" applyFont="1" applyFill="1" applyBorder="1" applyAlignment="1" applyProtection="1">
      <alignment horizontal="left" wrapText="1"/>
      <protection/>
    </xf>
    <xf numFmtId="0" fontId="0" fillId="3" borderId="6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20" applyFont="1" applyFill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65" fontId="17" fillId="0" borderId="0" xfId="0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22" fontId="19" fillId="0" borderId="12" xfId="0" applyNumberFormat="1" applyFont="1" applyFill="1" applyBorder="1" applyAlignment="1" applyProtection="1">
      <alignment horizontal="center"/>
      <protection/>
    </xf>
    <xf numFmtId="9" fontId="20" fillId="0" borderId="1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/>
      <protection locked="0"/>
    </xf>
    <xf numFmtId="13" fontId="16" fillId="0" borderId="14" xfId="0" applyNumberFormat="1" applyFont="1" applyFill="1" applyBorder="1" applyAlignment="1" applyProtection="1">
      <alignment horizontal="center"/>
      <protection locked="0"/>
    </xf>
    <xf numFmtId="165" fontId="17" fillId="0" borderId="13" xfId="0" applyNumberFormat="1" applyFont="1" applyFill="1" applyBorder="1" applyAlignment="1" applyProtection="1">
      <alignment horizontal="center"/>
      <protection/>
    </xf>
    <xf numFmtId="13" fontId="11" fillId="0" borderId="12" xfId="0" applyNumberFormat="1" applyFont="1" applyFill="1" applyBorder="1" applyAlignment="1" applyProtection="1">
      <alignment horizontal="center"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 applyProtection="1">
      <alignment horizontal="center"/>
      <protection/>
    </xf>
    <xf numFmtId="3" fontId="11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  <protection/>
    </xf>
    <xf numFmtId="13" fontId="11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3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2" borderId="0" xfId="0" applyFont="1" applyFill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 horizontal="center"/>
      <protection/>
    </xf>
    <xf numFmtId="2" fontId="29" fillId="2" borderId="0" xfId="0" applyFont="1" applyFill="1" applyBorder="1" applyAlignment="1">
      <alignment horizontal="center"/>
    </xf>
    <xf numFmtId="3" fontId="29" fillId="2" borderId="0" xfId="0" applyFont="1" applyFill="1" applyBorder="1" applyAlignment="1">
      <alignment/>
    </xf>
    <xf numFmtId="3" fontId="28" fillId="2" borderId="0" xfId="0" applyNumberFormat="1" applyFont="1" applyFill="1" applyBorder="1" applyAlignment="1" applyProtection="1">
      <alignment horizontal="center"/>
      <protection/>
    </xf>
    <xf numFmtId="3" fontId="28" fillId="2" borderId="0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right"/>
      <protection/>
    </xf>
    <xf numFmtId="1" fontId="18" fillId="2" borderId="0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0" fillId="2" borderId="0" xfId="0" applyFont="1" applyFill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3" fontId="15" fillId="0" borderId="19" xfId="0" applyNumberFormat="1" applyFont="1" applyFill="1" applyBorder="1" applyAlignment="1" applyProtection="1">
      <alignment horizontal="center"/>
      <protection/>
    </xf>
    <xf numFmtId="3" fontId="24" fillId="0" borderId="20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  <protection locked="0"/>
    </xf>
    <xf numFmtId="220" fontId="16" fillId="0" borderId="21" xfId="0" applyNumberFormat="1" applyFont="1" applyFill="1" applyBorder="1" applyAlignment="1" applyProtection="1">
      <alignment horizontal="center"/>
      <protection locked="0"/>
    </xf>
    <xf numFmtId="222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center"/>
      <protection locked="0"/>
    </xf>
    <xf numFmtId="13" fontId="16" fillId="0" borderId="3" xfId="0" applyNumberFormat="1" applyFont="1" applyFill="1" applyBorder="1" applyAlignment="1" applyProtection="1">
      <alignment horizontal="center"/>
      <protection locked="0"/>
    </xf>
    <xf numFmtId="165" fontId="17" fillId="0" borderId="24" xfId="0" applyNumberFormat="1" applyFont="1" applyFill="1" applyBorder="1" applyAlignment="1" applyProtection="1">
      <alignment horizontal="center"/>
      <protection/>
    </xf>
    <xf numFmtId="0" fontId="31" fillId="2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13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32" fillId="0" borderId="6" xfId="0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 applyProtection="1">
      <alignment horizontal="center"/>
      <protection/>
    </xf>
    <xf numFmtId="0" fontId="33" fillId="0" borderId="13" xfId="0" applyFont="1" applyFill="1" applyBorder="1" applyAlignment="1" applyProtection="1">
      <alignment horizontal="center"/>
      <protection/>
    </xf>
    <xf numFmtId="0" fontId="33" fillId="0" borderId="27" xfId="0" applyFont="1" applyFill="1" applyBorder="1" applyAlignment="1" applyProtection="1">
      <alignment horizontal="center"/>
      <protection/>
    </xf>
    <xf numFmtId="0" fontId="33" fillId="0" borderId="29" xfId="0" applyFont="1" applyFill="1" applyBorder="1" applyAlignment="1" applyProtection="1">
      <alignment horizontal="center"/>
      <protection/>
    </xf>
    <xf numFmtId="0" fontId="32" fillId="0" borderId="29" xfId="0" applyFont="1" applyFill="1" applyBorder="1" applyAlignment="1" applyProtection="1">
      <alignment horizontal="center"/>
      <protection/>
    </xf>
    <xf numFmtId="13" fontId="33" fillId="0" borderId="12" xfId="0" applyNumberFormat="1" applyFont="1" applyFill="1" applyBorder="1" applyAlignment="1" applyProtection="1">
      <alignment horizontal="center"/>
      <protection/>
    </xf>
    <xf numFmtId="0" fontId="33" fillId="0" borderId="30" xfId="0" applyFont="1" applyFill="1" applyBorder="1" applyAlignment="1" applyProtection="1">
      <alignment horizontal="center"/>
      <protection/>
    </xf>
    <xf numFmtId="13" fontId="33" fillId="0" borderId="15" xfId="0" applyNumberFormat="1" applyFont="1" applyFill="1" applyBorder="1" applyAlignment="1" applyProtection="1">
      <alignment horizontal="center"/>
      <protection/>
    </xf>
    <xf numFmtId="0" fontId="33" fillId="0" borderId="31" xfId="0" applyFont="1" applyFill="1" applyBorder="1" applyAlignment="1" applyProtection="1">
      <alignment horizontal="center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8" fillId="2" borderId="0" xfId="0" applyFont="1" applyFill="1" applyBorder="1" applyAlignment="1" applyProtection="1">
      <alignment vertical="center" wrapText="1"/>
      <protection/>
    </xf>
    <xf numFmtId="0" fontId="34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wrapText="1"/>
    </xf>
    <xf numFmtId="0" fontId="1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32" fillId="0" borderId="0" xfId="0" applyFont="1" applyFill="1" applyAlignment="1" applyProtection="1">
      <alignment/>
      <protection locked="0"/>
    </xf>
    <xf numFmtId="13" fontId="33" fillId="0" borderId="28" xfId="0" applyNumberFormat="1" applyFont="1" applyFill="1" applyBorder="1" applyAlignment="1" applyProtection="1">
      <alignment horizontal="center"/>
      <protection/>
    </xf>
    <xf numFmtId="13" fontId="33" fillId="0" borderId="10" xfId="0" applyNumberFormat="1" applyFont="1" applyFill="1" applyBorder="1" applyAlignment="1" applyProtection="1">
      <alignment horizontal="center"/>
      <protection/>
    </xf>
    <xf numFmtId="13" fontId="33" fillId="0" borderId="13" xfId="0" applyNumberFormat="1" applyFont="1" applyFill="1" applyBorder="1" applyAlignment="1" applyProtection="1">
      <alignment horizontal="center"/>
      <protection/>
    </xf>
    <xf numFmtId="0" fontId="32" fillId="0" borderId="30" xfId="0" applyFont="1" applyFill="1" applyBorder="1" applyAlignment="1" applyProtection="1">
      <alignment horizontal="center"/>
      <protection/>
    </xf>
    <xf numFmtId="13" fontId="33" fillId="0" borderId="30" xfId="0" applyNumberFormat="1" applyFont="1" applyFill="1" applyBorder="1" applyAlignment="1" applyProtection="1">
      <alignment horizontal="center"/>
      <protection/>
    </xf>
    <xf numFmtId="13" fontId="33" fillId="0" borderId="34" xfId="0" applyNumberFormat="1" applyFont="1" applyFill="1" applyBorder="1" applyAlignment="1" applyProtection="1">
      <alignment horizontal="center"/>
      <protection/>
    </xf>
    <xf numFmtId="0" fontId="32" fillId="0" borderId="16" xfId="0" applyFont="1" applyFill="1" applyBorder="1" applyAlignment="1" applyProtection="1">
      <alignment horizontal="center"/>
      <protection/>
    </xf>
    <xf numFmtId="13" fontId="33" fillId="0" borderId="33" xfId="0" applyNumberFormat="1" applyFont="1" applyFill="1" applyBorder="1" applyAlignment="1" applyProtection="1">
      <alignment horizontal="center"/>
      <protection/>
    </xf>
    <xf numFmtId="0" fontId="33" fillId="0" borderId="22" xfId="0" applyFont="1" applyFill="1" applyBorder="1" applyAlignment="1" applyProtection="1">
      <alignment horizontal="center"/>
      <protection/>
    </xf>
    <xf numFmtId="13" fontId="33" fillId="0" borderId="22" xfId="0" applyNumberFormat="1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3" fontId="22" fillId="2" borderId="0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center"/>
      <protection/>
    </xf>
    <xf numFmtId="13" fontId="16" fillId="2" borderId="0" xfId="0" applyNumberFormat="1" applyFont="1" applyFill="1" applyBorder="1" applyAlignment="1" applyProtection="1">
      <alignment horizontal="center"/>
      <protection/>
    </xf>
    <xf numFmtId="165" fontId="17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33" fillId="0" borderId="35" xfId="0" applyFont="1" applyFill="1" applyBorder="1" applyAlignment="1" applyProtection="1">
      <alignment horizontal="center"/>
      <protection/>
    </xf>
    <xf numFmtId="0" fontId="33" fillId="0" borderId="36" xfId="0" applyNumberFormat="1" applyFont="1" applyFill="1" applyBorder="1" applyAlignment="1" applyProtection="1">
      <alignment horizontal="center"/>
      <protection/>
    </xf>
    <xf numFmtId="0" fontId="33" fillId="0" borderId="36" xfId="0" applyFont="1" applyFill="1" applyBorder="1" applyAlignment="1" applyProtection="1">
      <alignment horizontal="center"/>
      <protection/>
    </xf>
    <xf numFmtId="0" fontId="33" fillId="0" borderId="37" xfId="0" applyFont="1" applyFill="1" applyBorder="1" applyAlignment="1" applyProtection="1">
      <alignment horizontal="center"/>
      <protection/>
    </xf>
    <xf numFmtId="0" fontId="33" fillId="0" borderId="21" xfId="0" applyFont="1" applyFill="1" applyBorder="1" applyAlignment="1" applyProtection="1">
      <alignment horizontal="center"/>
      <protection/>
    </xf>
    <xf numFmtId="0" fontId="3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/>
      <protection/>
    </xf>
    <xf numFmtId="3" fontId="14" fillId="0" borderId="12" xfId="0" applyFont="1" applyFill="1" applyBorder="1" applyAlignment="1">
      <alignment horizontal="center"/>
    </xf>
    <xf numFmtId="3" fontId="14" fillId="0" borderId="13" xfId="0" applyFont="1" applyFill="1" applyBorder="1" applyAlignment="1">
      <alignment horizontal="center"/>
    </xf>
    <xf numFmtId="3" fontId="14" fillId="0" borderId="2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32" fillId="0" borderId="28" xfId="0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0" fontId="33" fillId="0" borderId="20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2" fontId="15" fillId="0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14" fillId="0" borderId="12" xfId="0" applyFont="1" applyFill="1" applyBorder="1" applyAlignment="1" applyProtection="1">
      <alignment horizontal="center"/>
      <protection/>
    </xf>
    <xf numFmtId="3" fontId="14" fillId="0" borderId="13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3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224" fontId="0" fillId="0" borderId="0" xfId="0" applyNumberFormat="1" applyFont="1" applyFill="1" applyAlignment="1">
      <alignment/>
    </xf>
    <xf numFmtId="224" fontId="0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center"/>
    </xf>
    <xf numFmtId="12" fontId="0" fillId="0" borderId="0" xfId="0" applyNumberFormat="1" applyFont="1" applyFill="1" applyBorder="1" applyAlignment="1">
      <alignment horizontal="center"/>
    </xf>
    <xf numFmtId="13" fontId="0" fillId="0" borderId="0" xfId="0" applyNumberFormat="1" applyFont="1" applyFill="1" applyBorder="1" applyAlignment="1">
      <alignment horizontal="center"/>
    </xf>
    <xf numFmtId="3" fontId="11" fillId="0" borderId="27" xfId="0" applyFont="1" applyFill="1" applyBorder="1" applyAlignment="1" applyProtection="1">
      <alignment horizontal="center"/>
      <protection/>
    </xf>
    <xf numFmtId="3" fontId="11" fillId="0" borderId="12" xfId="0" applyFont="1" applyFill="1" applyBorder="1" applyAlignment="1" applyProtection="1">
      <alignment horizontal="center"/>
      <protection/>
    </xf>
    <xf numFmtId="3" fontId="11" fillId="0" borderId="13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/>
    </xf>
    <xf numFmtId="1" fontId="33" fillId="0" borderId="15" xfId="0" applyNumberFormat="1" applyFont="1" applyFill="1" applyBorder="1" applyAlignment="1" applyProtection="1">
      <alignment horizontal="center"/>
      <protection/>
    </xf>
    <xf numFmtId="13" fontId="33" fillId="0" borderId="31" xfId="0" applyNumberFormat="1" applyFont="1" applyFill="1" applyBorder="1" applyAlignment="1" applyProtection="1">
      <alignment horizontal="center"/>
      <protection/>
    </xf>
    <xf numFmtId="1" fontId="33" fillId="0" borderId="34" xfId="0" applyNumberFormat="1" applyFont="1" applyFill="1" applyBorder="1" applyAlignment="1" applyProtection="1">
      <alignment horizontal="center"/>
      <protection/>
    </xf>
    <xf numFmtId="1" fontId="33" fillId="0" borderId="28" xfId="0" applyNumberFormat="1" applyFont="1" applyFill="1" applyBorder="1" applyAlignment="1" applyProtection="1">
      <alignment horizontal="center"/>
      <protection/>
    </xf>
    <xf numFmtId="0" fontId="33" fillId="0" borderId="41" xfId="0" applyFont="1" applyFill="1" applyBorder="1" applyAlignment="1" applyProtection="1">
      <alignment horizontal="center"/>
      <protection/>
    </xf>
    <xf numFmtId="1" fontId="33" fillId="0" borderId="33" xfId="0" applyNumberFormat="1" applyFont="1" applyFill="1" applyBorder="1" applyAlignment="1" applyProtection="1">
      <alignment horizontal="center"/>
      <protection/>
    </xf>
    <xf numFmtId="3" fontId="24" fillId="0" borderId="42" xfId="0" applyNumberFormat="1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13" fontId="16" fillId="0" borderId="15" xfId="0" applyNumberFormat="1" applyFont="1" applyFill="1" applyBorder="1" applyAlignment="1" applyProtection="1">
      <alignment horizontal="center"/>
      <protection locked="0"/>
    </xf>
    <xf numFmtId="0" fontId="18" fillId="2" borderId="43" xfId="0" applyFont="1" applyFill="1" applyBorder="1" applyAlignment="1" applyProtection="1">
      <alignment/>
      <protection/>
    </xf>
    <xf numFmtId="3" fontId="28" fillId="2" borderId="43" xfId="0" applyFont="1" applyFill="1" applyBorder="1" applyAlignment="1">
      <alignment horizontal="center"/>
    </xf>
    <xf numFmtId="3" fontId="28" fillId="2" borderId="43" xfId="0" applyNumberFormat="1" applyFont="1" applyFill="1" applyBorder="1" applyAlignment="1" applyProtection="1">
      <alignment horizontal="center"/>
      <protection/>
    </xf>
    <xf numFmtId="3" fontId="22" fillId="0" borderId="44" xfId="0" applyNumberFormat="1" applyFont="1" applyFill="1" applyBorder="1" applyAlignment="1" applyProtection="1">
      <alignment horizontal="center"/>
      <protection/>
    </xf>
    <xf numFmtId="3" fontId="22" fillId="0" borderId="45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11" fillId="0" borderId="29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" fillId="3" borderId="0" xfId="0" applyFont="1" applyFill="1" applyBorder="1" applyAlignment="1" applyProtection="1">
      <alignment horizontal="left" wrapText="1" indent="4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46" xfId="0" applyFont="1" applyFill="1" applyBorder="1" applyAlignment="1" applyProtection="1">
      <alignment horizontal="center" wrapText="1"/>
      <protection/>
    </xf>
    <xf numFmtId="0" fontId="8" fillId="0" borderId="32" xfId="0" applyFont="1" applyFill="1" applyBorder="1" applyAlignment="1" applyProtection="1">
      <alignment horizontal="center" wrapText="1"/>
      <protection/>
    </xf>
    <xf numFmtId="0" fontId="8" fillId="0" borderId="28" xfId="0" applyFont="1" applyFill="1" applyBorder="1" applyAlignment="1" applyProtection="1">
      <alignment horizontal="center" wrapText="1"/>
      <protection/>
    </xf>
    <xf numFmtId="0" fontId="27" fillId="0" borderId="47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48" xfId="0" applyFont="1" applyFill="1" applyBorder="1" applyAlignment="1" applyProtection="1">
      <alignment horizontal="center" vertical="center"/>
      <protection/>
    </xf>
    <xf numFmtId="0" fontId="11" fillId="0" borderId="49" xfId="20" applyFont="1" applyFill="1" applyBorder="1" applyAlignment="1" applyProtection="1">
      <alignment horizontal="center"/>
      <protection/>
    </xf>
    <xf numFmtId="0" fontId="11" fillId="0" borderId="50" xfId="20" applyFont="1" applyFill="1" applyBorder="1" applyAlignment="1" applyProtection="1">
      <alignment horizontal="center"/>
      <protection/>
    </xf>
    <xf numFmtId="0" fontId="11" fillId="0" borderId="51" xfId="2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left" wrapText="1" indent="6"/>
      <protection/>
    </xf>
    <xf numFmtId="0" fontId="0" fillId="0" borderId="19" xfId="0" applyBorder="1" applyAlignment="1">
      <alignment horizontal="left" wrapText="1" indent="6"/>
    </xf>
    <xf numFmtId="0" fontId="0" fillId="3" borderId="0" xfId="0" applyFont="1" applyFill="1" applyBorder="1" applyAlignment="1" applyProtection="1">
      <alignment horizontal="left" wrapText="1" indent="4"/>
      <protection/>
    </xf>
    <xf numFmtId="0" fontId="8" fillId="0" borderId="32" xfId="0" applyFont="1" applyFill="1" applyBorder="1" applyAlignment="1" applyProtection="1">
      <alignment horizontal="center" vertical="center" textRotation="90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 wrapText="1"/>
      <protection/>
    </xf>
    <xf numFmtId="0" fontId="0" fillId="0" borderId="9" xfId="0" applyBorder="1" applyAlignment="1">
      <alignment wrapText="1"/>
    </xf>
    <xf numFmtId="0" fontId="0" fillId="0" borderId="22" xfId="0" applyBorder="1" applyAlignment="1">
      <alignment wrapText="1"/>
    </xf>
    <xf numFmtId="0" fontId="6" fillId="0" borderId="8" xfId="0" applyFont="1" applyFill="1" applyBorder="1" applyAlignment="1" applyProtection="1">
      <alignment horizontal="center" wrapText="1"/>
      <protection/>
    </xf>
    <xf numFmtId="0" fontId="6" fillId="0" borderId="54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28575</xdr:rowOff>
    </xdr:from>
    <xdr:to>
      <xdr:col>4</xdr:col>
      <xdr:colOff>590550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527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15</xdr:col>
      <xdr:colOff>9525</xdr:colOff>
      <xdr:row>25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114300" y="2238375"/>
          <a:ext cx="8286750" cy="3857625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</xdr:colOff>
      <xdr:row>10</xdr:row>
      <xdr:rowOff>0</xdr:rowOff>
    </xdr:from>
    <xdr:to>
      <xdr:col>13</xdr:col>
      <xdr:colOff>76200</xdr:colOff>
      <xdr:row>11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14325" y="2933700"/>
          <a:ext cx="787717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666750</xdr:colOff>
      <xdr:row>20</xdr:row>
      <xdr:rowOff>133350</xdr:rowOff>
    </xdr:from>
    <xdr:to>
      <xdr:col>7</xdr:col>
      <xdr:colOff>1038225</xdr:colOff>
      <xdr:row>20</xdr:row>
      <xdr:rowOff>133350</xdr:rowOff>
    </xdr:to>
    <xdr:sp>
      <xdr:nvSpPr>
        <xdr:cNvPr id="21" name="Line 104"/>
        <xdr:cNvSpPr>
          <a:spLocks/>
        </xdr:cNvSpPr>
      </xdr:nvSpPr>
      <xdr:spPr>
        <a:xfrm>
          <a:off x="3448050" y="51720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28575</xdr:rowOff>
    </xdr:from>
    <xdr:to>
      <xdr:col>4</xdr:col>
      <xdr:colOff>590550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527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57150</xdr:rowOff>
    </xdr:from>
    <xdr:to>
      <xdr:col>15</xdr:col>
      <xdr:colOff>9525</xdr:colOff>
      <xdr:row>26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114300" y="2238375"/>
          <a:ext cx="8286750" cy="4114800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</xdr:colOff>
      <xdr:row>10</xdr:row>
      <xdr:rowOff>0</xdr:rowOff>
    </xdr:from>
    <xdr:to>
      <xdr:col>13</xdr:col>
      <xdr:colOff>76200</xdr:colOff>
      <xdr:row>11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14325" y="2933700"/>
          <a:ext cx="7877175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657225</xdr:colOff>
      <xdr:row>21</xdr:row>
      <xdr:rowOff>133350</xdr:rowOff>
    </xdr:from>
    <xdr:to>
      <xdr:col>7</xdr:col>
      <xdr:colOff>1076325</xdr:colOff>
      <xdr:row>21</xdr:row>
      <xdr:rowOff>133350</xdr:rowOff>
    </xdr:to>
    <xdr:sp>
      <xdr:nvSpPr>
        <xdr:cNvPr id="21" name="Line 48"/>
        <xdr:cNvSpPr>
          <a:spLocks/>
        </xdr:cNvSpPr>
      </xdr:nvSpPr>
      <xdr:spPr>
        <a:xfrm>
          <a:off x="3438525" y="54292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showGridLines="0" tabSelected="1" zoomScale="90" zoomScaleNormal="90" workbookViewId="0" topLeftCell="B1">
      <selection activeCell="F16" sqref="F16:J16"/>
    </sheetView>
  </sheetViews>
  <sheetFormatPr defaultColWidth="9.140625" defaultRowHeight="12.75"/>
  <cols>
    <col min="1" max="1" width="1.7109375" style="7" customWidth="1"/>
    <col min="2" max="2" width="2.7109375" style="7" customWidth="1"/>
    <col min="3" max="3" width="1.421875" style="7" customWidth="1"/>
    <col min="4" max="5" width="13.28125" style="7" customWidth="1"/>
    <col min="6" max="6" width="9.28125" style="7" customWidth="1"/>
    <col min="7" max="7" width="11.7109375" style="7" customWidth="1"/>
    <col min="8" max="8" width="16.8515625" style="7" customWidth="1"/>
    <col min="9" max="9" width="9.7109375" style="19" customWidth="1"/>
    <col min="10" max="11" width="9.28125" style="19" customWidth="1"/>
    <col min="12" max="12" width="10.8515625" style="19" customWidth="1"/>
    <col min="13" max="13" width="12.28125" style="19" customWidth="1"/>
    <col min="14" max="14" width="1.421875" style="19" customWidth="1"/>
    <col min="15" max="17" width="2.7109375" style="7" customWidth="1"/>
    <col min="18" max="18" width="7.57421875" style="7" customWidth="1"/>
    <col min="19" max="19" width="9.421875" style="7" bestFit="1" customWidth="1"/>
    <col min="20" max="20" width="20.00390625" style="7" bestFit="1" customWidth="1"/>
    <col min="21" max="21" width="6.421875" style="7" bestFit="1" customWidth="1"/>
    <col min="22" max="22" width="8.00390625" style="7" bestFit="1" customWidth="1"/>
    <col min="23" max="23" width="6.7109375" style="7" bestFit="1" customWidth="1"/>
    <col min="24" max="24" width="7.140625" style="7" bestFit="1" customWidth="1"/>
    <col min="25" max="25" width="7.00390625" style="7" bestFit="1" customWidth="1"/>
    <col min="26" max="26" width="8.00390625" style="7" bestFit="1" customWidth="1"/>
    <col min="27" max="27" width="6.7109375" style="7" bestFit="1" customWidth="1"/>
    <col min="28" max="28" width="7.140625" style="7" bestFit="1" customWidth="1"/>
    <col min="29" max="29" width="7.57421875" style="7" bestFit="1" customWidth="1"/>
    <col min="30" max="30" width="6.7109375" style="7" bestFit="1" customWidth="1"/>
    <col min="31" max="31" width="7.140625" style="7" bestFit="1" customWidth="1"/>
    <col min="32" max="32" width="7.421875" style="7" customWidth="1"/>
    <col min="33" max="33" width="14.8515625" style="7" bestFit="1" customWidth="1"/>
    <col min="34" max="34" width="8.28125" style="7" bestFit="1" customWidth="1"/>
    <col min="35" max="35" width="11.7109375" style="7" bestFit="1" customWidth="1"/>
    <col min="36" max="36" width="8.28125" style="7" bestFit="1" customWidth="1"/>
    <col min="37" max="37" width="8.140625" style="7" bestFit="1" customWidth="1"/>
    <col min="38" max="38" width="9.28125" style="7" bestFit="1" customWidth="1"/>
    <col min="39" max="39" width="8.140625" style="7" bestFit="1" customWidth="1"/>
    <col min="40" max="16384" width="9.140625" style="7" customWidth="1"/>
  </cols>
  <sheetData>
    <row r="1" spans="1:32" ht="15.75">
      <c r="A1" s="1"/>
      <c r="B1" s="1"/>
      <c r="C1" s="2"/>
      <c r="D1" s="3" t="s">
        <v>25</v>
      </c>
      <c r="E1" s="3"/>
      <c r="F1" s="4"/>
      <c r="G1" s="4"/>
      <c r="H1" s="4"/>
      <c r="I1" s="5"/>
      <c r="J1" s="5"/>
      <c r="K1" s="5"/>
      <c r="L1" s="5"/>
      <c r="M1" s="5"/>
      <c r="N1" s="6"/>
      <c r="O1" s="1"/>
      <c r="P1" s="1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ht="15.75">
      <c r="A2" s="1"/>
      <c r="B2" s="1"/>
      <c r="C2" s="8"/>
      <c r="D2" s="75" t="s">
        <v>48</v>
      </c>
      <c r="E2" s="75"/>
      <c r="F2" s="11"/>
      <c r="G2" s="11"/>
      <c r="H2" s="11"/>
      <c r="I2" s="9"/>
      <c r="J2" s="9"/>
      <c r="K2" s="9"/>
      <c r="L2" s="9"/>
      <c r="M2" s="9"/>
      <c r="N2" s="10"/>
      <c r="O2" s="1"/>
      <c r="P2" s="1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ht="30" customHeight="1">
      <c r="A3" s="1"/>
      <c r="B3" s="1"/>
      <c r="C3" s="8"/>
      <c r="D3" s="217" t="s">
        <v>45</v>
      </c>
      <c r="E3" s="217"/>
      <c r="F3" s="217"/>
      <c r="G3" s="217"/>
      <c r="H3" s="217"/>
      <c r="I3" s="217"/>
      <c r="J3" s="217"/>
      <c r="K3" s="217"/>
      <c r="L3" s="217"/>
      <c r="M3" s="217"/>
      <c r="N3" s="10"/>
      <c r="O3" s="1"/>
      <c r="P3" s="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24" customHeight="1">
      <c r="A4" s="1"/>
      <c r="B4" s="1"/>
      <c r="C4" s="8"/>
      <c r="D4" s="236" t="s">
        <v>46</v>
      </c>
      <c r="E4" s="236"/>
      <c r="F4" s="217"/>
      <c r="G4" s="217"/>
      <c r="H4" s="217"/>
      <c r="I4" s="217"/>
      <c r="J4" s="217"/>
      <c r="K4" s="217"/>
      <c r="L4" s="217"/>
      <c r="M4" s="217"/>
      <c r="N4" s="10"/>
      <c r="O4" s="1"/>
      <c r="P4" s="1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ht="15.75">
      <c r="A5" s="1"/>
      <c r="B5" s="1"/>
      <c r="C5" s="8"/>
      <c r="D5" s="217" t="s">
        <v>105</v>
      </c>
      <c r="E5" s="217"/>
      <c r="F5" s="217"/>
      <c r="G5" s="217"/>
      <c r="H5" s="217"/>
      <c r="I5" s="217"/>
      <c r="J5" s="217"/>
      <c r="K5" s="217"/>
      <c r="L5" s="217"/>
      <c r="M5" s="12"/>
      <c r="N5" s="10"/>
      <c r="O5" s="1"/>
      <c r="P5" s="1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ht="27" customHeight="1">
      <c r="A6" s="1"/>
      <c r="B6" s="1"/>
      <c r="C6" s="8"/>
      <c r="D6" s="236" t="s">
        <v>40</v>
      </c>
      <c r="E6" s="236"/>
      <c r="F6" s="217"/>
      <c r="G6" s="217"/>
      <c r="H6" s="217"/>
      <c r="I6" s="217"/>
      <c r="J6" s="217"/>
      <c r="K6" s="217"/>
      <c r="L6" s="217"/>
      <c r="M6" s="12"/>
      <c r="N6" s="10"/>
      <c r="O6" s="1"/>
      <c r="P6" s="1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ht="15" customHeight="1">
      <c r="A7" s="1"/>
      <c r="B7" s="1"/>
      <c r="C7" s="8"/>
      <c r="D7" s="75" t="s">
        <v>44</v>
      </c>
      <c r="E7" s="75"/>
      <c r="F7" s="12"/>
      <c r="G7" s="12"/>
      <c r="H7" s="12"/>
      <c r="I7" s="12"/>
      <c r="J7" s="12"/>
      <c r="K7" s="12"/>
      <c r="L7" s="12"/>
      <c r="M7" s="12"/>
      <c r="N7" s="13"/>
      <c r="O7" s="1"/>
      <c r="P7" s="1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ht="28.5" customHeight="1">
      <c r="A8" s="1"/>
      <c r="B8" s="1"/>
      <c r="C8" s="14"/>
      <c r="D8" s="234" t="s">
        <v>39</v>
      </c>
      <c r="E8" s="234"/>
      <c r="F8" s="235"/>
      <c r="G8" s="235"/>
      <c r="H8" s="235"/>
      <c r="I8" s="235"/>
      <c r="J8" s="235"/>
      <c r="K8" s="235"/>
      <c r="L8" s="235"/>
      <c r="M8" s="235"/>
      <c r="N8" s="15"/>
      <c r="O8" s="1"/>
      <c r="P8" s="1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ht="19.5" customHeight="1">
      <c r="A9" s="1"/>
      <c r="B9" s="1"/>
      <c r="C9" s="1"/>
      <c r="D9" s="1"/>
      <c r="E9" s="1"/>
      <c r="F9" s="1"/>
      <c r="G9" s="1"/>
      <c r="H9" s="1"/>
      <c r="I9" s="16"/>
      <c r="J9" s="16"/>
      <c r="K9" s="16"/>
      <c r="L9" s="16"/>
      <c r="M9" s="16"/>
      <c r="N9" s="16"/>
      <c r="O9" s="1"/>
      <c r="P9" s="1"/>
      <c r="Q9" s="67"/>
      <c r="R9" s="67"/>
      <c r="S9" s="67"/>
      <c r="T9" s="67"/>
      <c r="U9" s="67"/>
      <c r="V9" s="67"/>
      <c r="W9" s="67"/>
      <c r="X9" s="67"/>
      <c r="Y9" s="67"/>
      <c r="Z9" s="76"/>
      <c r="AA9" s="76"/>
      <c r="AB9" s="76"/>
      <c r="AC9" s="76"/>
      <c r="AD9" s="76"/>
      <c r="AE9" s="76"/>
      <c r="AF9" s="76"/>
    </row>
    <row r="10" spans="1:32" ht="39.75" customHeight="1">
      <c r="A10" s="1"/>
      <c r="C10" s="221" t="s">
        <v>0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P10" s="1"/>
      <c r="Q10" s="67"/>
      <c r="R10" s="67"/>
      <c r="S10" s="67"/>
      <c r="T10" s="67"/>
      <c r="U10" s="67"/>
      <c r="V10" s="67"/>
      <c r="W10" s="67"/>
      <c r="X10" s="67"/>
      <c r="Y10" s="67"/>
      <c r="Z10" s="76"/>
      <c r="AA10" s="76"/>
      <c r="AB10" s="76"/>
      <c r="AC10" s="76"/>
      <c r="AD10" s="76"/>
      <c r="AE10" s="76"/>
      <c r="AF10" s="76"/>
    </row>
    <row r="11" spans="1:32" ht="9.75" customHeight="1">
      <c r="A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P11" s="1"/>
      <c r="Q11" s="67"/>
      <c r="R11" s="67"/>
      <c r="S11" s="67"/>
      <c r="T11" s="67"/>
      <c r="U11" s="67"/>
      <c r="V11" s="67"/>
      <c r="W11" s="67"/>
      <c r="X11" s="67"/>
      <c r="Y11" s="67"/>
      <c r="Z11" s="76"/>
      <c r="AA11" s="76"/>
      <c r="AB11" s="76"/>
      <c r="AC11" s="76"/>
      <c r="AD11" s="76"/>
      <c r="AE11" s="76"/>
      <c r="AF11" s="76"/>
    </row>
    <row r="12" spans="1:32" ht="5.25" customHeight="1">
      <c r="A12" s="1"/>
      <c r="P12" s="1"/>
      <c r="Q12" s="67"/>
      <c r="R12" s="67"/>
      <c r="S12" s="67"/>
      <c r="T12" s="67"/>
      <c r="U12" s="67"/>
      <c r="V12" s="67"/>
      <c r="W12" s="67"/>
      <c r="X12" s="67"/>
      <c r="Y12" s="67"/>
      <c r="Z12" s="76"/>
      <c r="AA12" s="76"/>
      <c r="AB12" s="76"/>
      <c r="AC12" s="76"/>
      <c r="AD12" s="76"/>
      <c r="AE12" s="76"/>
      <c r="AF12" s="76"/>
    </row>
    <row r="13" spans="1:32" ht="22.5">
      <c r="A13" s="1"/>
      <c r="F13" s="20" t="s">
        <v>1</v>
      </c>
      <c r="G13" s="20"/>
      <c r="H13" s="20" t="s">
        <v>2</v>
      </c>
      <c r="I13" s="21" t="s">
        <v>3</v>
      </c>
      <c r="N13" s="22"/>
      <c r="P13" s="1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ht="15.75">
      <c r="A14" s="1"/>
      <c r="F14" s="20" t="s">
        <v>4</v>
      </c>
      <c r="G14" s="20"/>
      <c r="I14" s="21" t="s">
        <v>5</v>
      </c>
      <c r="N14" s="23"/>
      <c r="P14" s="1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ht="16.5" thickBot="1">
      <c r="A15" s="1"/>
      <c r="F15" s="20"/>
      <c r="G15" s="20"/>
      <c r="J15" s="21"/>
      <c r="N15" s="23"/>
      <c r="P15" s="1"/>
      <c r="Q15" s="67"/>
      <c r="R15" s="67" t="s">
        <v>9</v>
      </c>
      <c r="S15" s="60" t="s">
        <v>10</v>
      </c>
      <c r="T15" s="60">
        <f ca="1">INDIRECT(+$U$15&amp;T17)</f>
        <v>0</v>
      </c>
      <c r="U15" s="67" t="s">
        <v>100</v>
      </c>
      <c r="V15" s="61">
        <f>+V27+10</f>
        <v>10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3" ht="22.5" customHeight="1">
      <c r="A16" s="1"/>
      <c r="D16" s="229" t="s">
        <v>6</v>
      </c>
      <c r="E16" s="230"/>
      <c r="F16" s="228" t="s">
        <v>106</v>
      </c>
      <c r="G16" s="228"/>
      <c r="H16" s="228"/>
      <c r="I16" s="228"/>
      <c r="J16" s="228"/>
      <c r="K16" s="78"/>
      <c r="L16" s="225" t="s">
        <v>7</v>
      </c>
      <c r="M16" s="24" t="s">
        <v>8</v>
      </c>
      <c r="N16" s="23"/>
      <c r="P16" s="1"/>
      <c r="Q16" s="67"/>
      <c r="R16" s="67" t="s">
        <v>26</v>
      </c>
      <c r="S16" s="67" t="s">
        <v>11</v>
      </c>
      <c r="T16" s="60">
        <v>6</v>
      </c>
      <c r="U16" s="60">
        <v>7</v>
      </c>
      <c r="V16" s="60">
        <v>8</v>
      </c>
      <c r="W16" s="60">
        <v>9</v>
      </c>
      <c r="X16" s="60">
        <v>10</v>
      </c>
      <c r="Y16" s="60">
        <v>11</v>
      </c>
      <c r="Z16" s="60">
        <v>12</v>
      </c>
      <c r="AA16" s="60">
        <v>13</v>
      </c>
      <c r="AB16" s="60">
        <v>14</v>
      </c>
      <c r="AC16" s="60">
        <v>15</v>
      </c>
      <c r="AD16" s="60">
        <v>16</v>
      </c>
      <c r="AE16" s="60">
        <v>17</v>
      </c>
      <c r="AF16" s="67"/>
      <c r="AG16" s="58"/>
    </row>
    <row r="17" spans="1:33" ht="17.25" customHeight="1" thickBot="1">
      <c r="A17" s="1"/>
      <c r="D17" s="82">
        <f ca="1">NOW()</f>
        <v>40375.484910416664</v>
      </c>
      <c r="E17" s="83">
        <f ca="1">NOW()</f>
        <v>40375.484910416664</v>
      </c>
      <c r="F17" s="219" t="s">
        <v>12</v>
      </c>
      <c r="G17" s="220"/>
      <c r="H17" s="25" t="s">
        <v>13</v>
      </c>
      <c r="I17" s="222" t="s">
        <v>50</v>
      </c>
      <c r="J17" s="223"/>
      <c r="K17" s="224"/>
      <c r="L17" s="226"/>
      <c r="M17" s="26" t="s">
        <v>14</v>
      </c>
      <c r="N17" s="27"/>
      <c r="P17" s="1"/>
      <c r="Q17" s="67"/>
      <c r="R17" s="71" t="s">
        <v>22</v>
      </c>
      <c r="S17" s="67">
        <v>231</v>
      </c>
      <c r="T17" s="60" t="str">
        <f aca="true" t="shared" si="0" ref="T17:AE17">ADDRESS($V$15,T16,2)</f>
        <v>F$10</v>
      </c>
      <c r="U17" s="60" t="str">
        <f t="shared" si="0"/>
        <v>G$10</v>
      </c>
      <c r="V17" s="60" t="str">
        <f t="shared" si="0"/>
        <v>H$10</v>
      </c>
      <c r="W17" s="60" t="str">
        <f t="shared" si="0"/>
        <v>I$10</v>
      </c>
      <c r="X17" s="60" t="str">
        <f t="shared" si="0"/>
        <v>J$10</v>
      </c>
      <c r="Y17" s="60" t="str">
        <f t="shared" si="0"/>
        <v>K$10</v>
      </c>
      <c r="Z17" s="60" t="str">
        <f t="shared" si="0"/>
        <v>L$10</v>
      </c>
      <c r="AA17" s="60" t="str">
        <f t="shared" si="0"/>
        <v>M$10</v>
      </c>
      <c r="AB17" s="60" t="str">
        <f t="shared" si="0"/>
        <v>N$10</v>
      </c>
      <c r="AC17" s="60" t="str">
        <f t="shared" si="0"/>
        <v>O$10</v>
      </c>
      <c r="AD17" s="60" t="str">
        <f t="shared" si="0"/>
        <v>P$10</v>
      </c>
      <c r="AE17" s="60" t="str">
        <f t="shared" si="0"/>
        <v>Q$10</v>
      </c>
      <c r="AF17" s="67"/>
      <c r="AG17" s="58"/>
    </row>
    <row r="18" spans="1:33" ht="19.5">
      <c r="A18" s="1"/>
      <c r="D18" s="28" t="s">
        <v>15</v>
      </c>
      <c r="E18" s="79"/>
      <c r="F18" s="29" t="s">
        <v>16</v>
      </c>
      <c r="G18" s="29" t="s">
        <v>17</v>
      </c>
      <c r="H18" s="30" t="s">
        <v>18</v>
      </c>
      <c r="I18" s="31" t="s">
        <v>19</v>
      </c>
      <c r="J18" s="31" t="s">
        <v>20</v>
      </c>
      <c r="K18" s="31" t="s">
        <v>21</v>
      </c>
      <c r="L18" s="227"/>
      <c r="M18" s="32">
        <v>0.9</v>
      </c>
      <c r="N18" s="33"/>
      <c r="P18" s="1"/>
      <c r="Q18" s="67"/>
      <c r="R18" s="67" t="e">
        <f>+V19*W19/S$17</f>
        <v>#VALUE!</v>
      </c>
      <c r="S18" s="67" t="e">
        <f>+X19*R18</f>
        <v>#VALUE!</v>
      </c>
      <c r="T18" s="67" t="str">
        <f>+R15&amp;U19&amp;S15&amp;Y19&amp;" "&amp;R16&amp;" "&amp;T19</f>
        <v>ESize/Size  Gallon </v>
      </c>
      <c r="U18" s="67" t="s">
        <v>38</v>
      </c>
      <c r="V18" s="72" t="s">
        <v>19</v>
      </c>
      <c r="W18" s="72" t="s">
        <v>20</v>
      </c>
      <c r="X18" s="72" t="s">
        <v>21</v>
      </c>
      <c r="Y18" s="71" t="s">
        <v>37</v>
      </c>
      <c r="Z18" s="72" t="s">
        <v>19</v>
      </c>
      <c r="AA18" s="72" t="s">
        <v>20</v>
      </c>
      <c r="AB18" s="72" t="s">
        <v>21</v>
      </c>
      <c r="AC18" s="72" t="s">
        <v>19</v>
      </c>
      <c r="AD18" s="72" t="s">
        <v>20</v>
      </c>
      <c r="AE18" s="72" t="s">
        <v>21</v>
      </c>
      <c r="AF18" s="73" t="s">
        <v>23</v>
      </c>
      <c r="AG18" s="58"/>
    </row>
    <row r="19" spans="1:33" ht="18">
      <c r="A19" s="1"/>
      <c r="D19" s="211" t="str">
        <f>+U19</f>
        <v>Size</v>
      </c>
      <c r="E19" s="80" t="s">
        <v>42</v>
      </c>
      <c r="F19" s="34">
        <v>0</v>
      </c>
      <c r="G19" s="35">
        <v>23.8125</v>
      </c>
      <c r="H19" s="36" t="e">
        <f>IF(R20=1,+S20*R18,S$16)</f>
        <v>#VALUE!</v>
      </c>
      <c r="I19" s="37" t="str">
        <f>+V19</f>
        <v>Length</v>
      </c>
      <c r="J19" s="37" t="str">
        <f>+W19</f>
        <v>Width</v>
      </c>
      <c r="K19" s="37" t="str">
        <f>+X19</f>
        <v>Height</v>
      </c>
      <c r="L19" s="38" t="e">
        <f>+S18</f>
        <v>#VALUE!</v>
      </c>
      <c r="M19" s="39" t="e">
        <f>ROUNDDOWN(+(L19*M$18)-H19,0)</f>
        <v>#VALUE!</v>
      </c>
      <c r="N19" s="40"/>
      <c r="P19" s="1"/>
      <c r="Q19" s="67"/>
      <c r="R19" s="66" t="e">
        <f>+Z19*AA19/S17</f>
        <v>#VALUE!</v>
      </c>
      <c r="S19" s="66" t="e">
        <f>+R19*AB19</f>
        <v>#VALUE!</v>
      </c>
      <c r="T19" s="60">
        <f>IF(T15=0,"",T15)</f>
      </c>
      <c r="U19" s="60" t="str">
        <f ca="1">INDIRECT(+$U$15&amp;U$17)</f>
        <v>Size</v>
      </c>
      <c r="V19" s="60" t="str">
        <f ca="1" t="shared" si="1" ref="V19:AE19">INDIRECT(+$U$15&amp;V17)</f>
        <v>Length</v>
      </c>
      <c r="W19" s="60" t="str">
        <f ca="1" t="shared" si="1"/>
        <v>Width</v>
      </c>
      <c r="X19" s="60" t="str">
        <f ca="1" t="shared" si="1"/>
        <v>Height</v>
      </c>
      <c r="Y19" s="60" t="str">
        <f ca="1" t="shared" si="1"/>
        <v>Size</v>
      </c>
      <c r="Z19" s="60" t="str">
        <f ca="1" t="shared" si="1"/>
        <v>Length</v>
      </c>
      <c r="AA19" s="60" t="str">
        <f ca="1" t="shared" si="1"/>
        <v>Width</v>
      </c>
      <c r="AB19" s="60" t="str">
        <f ca="1" t="shared" si="1"/>
        <v>Height</v>
      </c>
      <c r="AC19" s="60" t="str">
        <f ca="1" t="shared" si="1"/>
        <v>Length</v>
      </c>
      <c r="AD19" s="60" t="str">
        <f ca="1" t="shared" si="1"/>
        <v>Width</v>
      </c>
      <c r="AE19" s="60" t="str">
        <f ca="1" t="shared" si="1"/>
        <v>Height</v>
      </c>
      <c r="AF19" s="73"/>
      <c r="AG19" s="58"/>
    </row>
    <row r="20" spans="1:33" ht="18.75" thickBot="1">
      <c r="A20" s="1"/>
      <c r="D20" s="212" t="str">
        <f>+Y19</f>
        <v>Size</v>
      </c>
      <c r="E20" s="81" t="s">
        <v>43</v>
      </c>
      <c r="F20" s="84">
        <v>0</v>
      </c>
      <c r="G20" s="85">
        <v>23</v>
      </c>
      <c r="H20" s="86" t="e">
        <f>IF(R21=1,+S21*R19,S$16)</f>
        <v>#VALUE!</v>
      </c>
      <c r="I20" s="37" t="str">
        <f>+Z19</f>
        <v>Length</v>
      </c>
      <c r="J20" s="37" t="str">
        <f>+AA19</f>
        <v>Width</v>
      </c>
      <c r="K20" s="37" t="str">
        <f>+AB19</f>
        <v>Height</v>
      </c>
      <c r="L20" s="38" t="e">
        <f>+S19</f>
        <v>#VALUE!</v>
      </c>
      <c r="M20" s="39" t="e">
        <f>ROUNDDOWN(+(L20*M$18)-H20,0)</f>
        <v>#VALUE!</v>
      </c>
      <c r="N20" s="40"/>
      <c r="P20" s="1"/>
      <c r="Q20" s="67"/>
      <c r="R20" s="74">
        <f>IF(S20&gt;K19,0,1)</f>
        <v>1</v>
      </c>
      <c r="S20" s="60">
        <f>+(F19*12)+G19</f>
        <v>23.8125</v>
      </c>
      <c r="T20" s="67"/>
      <c r="U20" s="67"/>
      <c r="V20" s="67"/>
      <c r="W20" s="67"/>
      <c r="X20" s="67"/>
      <c r="Y20" s="67"/>
      <c r="Z20" s="67"/>
      <c r="AA20" s="67"/>
      <c r="AB20" s="69"/>
      <c r="AC20" s="67"/>
      <c r="AD20" s="67"/>
      <c r="AE20" s="67"/>
      <c r="AF20" s="67"/>
      <c r="AG20" s="58"/>
    </row>
    <row r="21" spans="1:33" ht="18.75" thickBot="1">
      <c r="A21" s="1"/>
      <c r="D21" s="231" t="s">
        <v>49</v>
      </c>
      <c r="E21" s="232"/>
      <c r="F21" s="232"/>
      <c r="G21" s="232"/>
      <c r="H21" s="233"/>
      <c r="I21" s="41" t="str">
        <f>+AC19</f>
        <v>Length</v>
      </c>
      <c r="J21" s="41" t="str">
        <f>+AD19</f>
        <v>Width</v>
      </c>
      <c r="K21" s="41" t="str">
        <f>+AE19</f>
        <v>Height</v>
      </c>
      <c r="L21" s="42"/>
      <c r="M21" s="43"/>
      <c r="N21" s="44"/>
      <c r="P21" s="1"/>
      <c r="Q21" s="67"/>
      <c r="R21" s="74">
        <f>IF(S21&gt;K20,0,1)</f>
        <v>1</v>
      </c>
      <c r="S21" s="60">
        <f>+(F20*12)+G20</f>
        <v>23</v>
      </c>
      <c r="T21" s="67"/>
      <c r="U21" s="67"/>
      <c r="V21" s="67"/>
      <c r="W21" s="67"/>
      <c r="X21" s="67"/>
      <c r="Y21" s="67"/>
      <c r="Z21" s="67"/>
      <c r="AA21" s="67"/>
      <c r="AB21" s="70"/>
      <c r="AC21" s="67"/>
      <c r="AD21" s="67"/>
      <c r="AE21" s="67"/>
      <c r="AF21" s="67"/>
      <c r="AG21" s="58"/>
    </row>
    <row r="22" spans="1:33" ht="15.75">
      <c r="A22" s="1"/>
      <c r="I22" s="45"/>
      <c r="J22" s="45"/>
      <c r="K22" s="45"/>
      <c r="L22" s="45"/>
      <c r="M22" s="45"/>
      <c r="N22" s="45"/>
      <c r="P22" s="1"/>
      <c r="Q22" s="67"/>
      <c r="R22" s="67"/>
      <c r="S22" s="67"/>
      <c r="T22" s="60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7"/>
      <c r="AG22" s="58"/>
    </row>
    <row r="23" spans="1:33" ht="26.25" customHeight="1">
      <c r="A23" s="1"/>
      <c r="D23" s="214" t="s">
        <v>24</v>
      </c>
      <c r="E23" s="215"/>
      <c r="F23" s="215"/>
      <c r="G23" s="215"/>
      <c r="H23" s="215"/>
      <c r="I23" s="215"/>
      <c r="J23" s="215"/>
      <c r="K23" s="215"/>
      <c r="L23" s="215"/>
      <c r="M23" s="216"/>
      <c r="N23" s="46"/>
      <c r="O23" s="46"/>
      <c r="P23" s="115"/>
      <c r="Q23" s="115"/>
      <c r="R23" s="115"/>
      <c r="S23" s="67"/>
      <c r="T23" s="67"/>
      <c r="U23" s="67"/>
      <c r="V23" s="67"/>
      <c r="W23" s="76"/>
      <c r="X23" s="76"/>
      <c r="Y23" s="76"/>
      <c r="Z23" s="76"/>
      <c r="AA23" s="76"/>
      <c r="AB23" s="77"/>
      <c r="AC23" s="77"/>
      <c r="AD23" s="77"/>
      <c r="AE23" s="77"/>
      <c r="AF23" s="77"/>
      <c r="AG23" s="58"/>
    </row>
    <row r="24" spans="1:33" ht="6.75" customHeight="1">
      <c r="A24" s="1"/>
      <c r="I24" s="218"/>
      <c r="J24" s="218"/>
      <c r="K24" s="23"/>
      <c r="L24" s="23"/>
      <c r="M24" s="23"/>
      <c r="N24" s="23"/>
      <c r="O24" s="47"/>
      <c r="P24" s="67"/>
      <c r="Q24" s="67"/>
      <c r="R24" s="67"/>
      <c r="S24" s="66"/>
      <c r="T24" s="66"/>
      <c r="U24" s="66"/>
      <c r="V24" s="66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8"/>
    </row>
    <row r="25" spans="1:41" ht="15" customHeight="1">
      <c r="A25" s="1"/>
      <c r="P25" s="66"/>
      <c r="Q25" s="66"/>
      <c r="R25" s="66"/>
      <c r="S25" s="66"/>
      <c r="T25" s="66"/>
      <c r="U25" s="66"/>
      <c r="V25" s="66"/>
      <c r="W25" s="1"/>
      <c r="X25" s="1"/>
      <c r="Y25" s="1"/>
      <c r="Z25" s="1"/>
      <c r="AA25" s="1"/>
      <c r="AB25" s="1"/>
      <c r="AC25" s="1"/>
      <c r="AD25" s="1"/>
      <c r="AE25" s="17"/>
      <c r="AF25" s="52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ht="4.5" customHeight="1">
      <c r="A26" s="1"/>
      <c r="B26" s="1"/>
      <c r="C26" s="1"/>
      <c r="D26" s="1"/>
      <c r="E26" s="1"/>
      <c r="F26" s="1"/>
      <c r="G26" s="1"/>
      <c r="H26" s="1"/>
      <c r="I26" s="16"/>
      <c r="J26" s="16"/>
      <c r="K26" s="16"/>
      <c r="L26" s="16"/>
      <c r="M26" s="16"/>
      <c r="N26" s="16"/>
      <c r="O26" s="1"/>
      <c r="P26" s="66"/>
      <c r="Q26" s="66"/>
      <c r="R26" s="66"/>
      <c r="S26" s="66"/>
      <c r="T26" s="66" t="s">
        <v>106</v>
      </c>
      <c r="U26" s="66"/>
      <c r="V26" s="66"/>
      <c r="W26" s="1"/>
      <c r="X26" s="1"/>
      <c r="Y26" s="1"/>
      <c r="Z26" s="1"/>
      <c r="AA26" s="1"/>
      <c r="AB26" s="1"/>
      <c r="AC26" s="1"/>
      <c r="AD26" s="1"/>
      <c r="AE26" s="17"/>
      <c r="AF26" s="1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ht="33" customHeight="1">
      <c r="A27" s="1"/>
      <c r="B27" s="1"/>
      <c r="C27" s="1"/>
      <c r="D27" s="1"/>
      <c r="E27" s="1"/>
      <c r="F27" s="1"/>
      <c r="G27" s="1"/>
      <c r="H27" s="1"/>
      <c r="I27" s="16"/>
      <c r="J27" s="16"/>
      <c r="K27" s="16"/>
      <c r="L27" s="16"/>
      <c r="M27" s="16"/>
      <c r="N27" s="16"/>
      <c r="O27" s="1"/>
      <c r="P27" s="66"/>
      <c r="Q27" s="66"/>
      <c r="R27" s="66"/>
      <c r="S27" s="66"/>
      <c r="T27" s="87" t="str">
        <f>+Data2!C11</f>
        <v>E125</v>
      </c>
      <c r="U27" s="68">
        <v>1</v>
      </c>
      <c r="V27" s="68">
        <f aca="true" t="shared" si="2" ref="V27:V58">IF(F$16=T27,U27,V28)</f>
        <v>0</v>
      </c>
      <c r="W27" s="62"/>
      <c r="X27" s="1"/>
      <c r="Y27" s="1"/>
      <c r="Z27" s="1"/>
      <c r="AA27" s="1"/>
      <c r="AB27" s="1"/>
      <c r="AC27" s="1"/>
      <c r="AD27" s="1"/>
      <c r="AE27" s="17"/>
      <c r="AF27" s="64"/>
      <c r="AG27" s="53"/>
      <c r="AH27" s="53"/>
      <c r="AI27" s="53"/>
      <c r="AJ27" s="53"/>
      <c r="AK27" s="53"/>
      <c r="AL27" s="53"/>
      <c r="AM27" s="47"/>
      <c r="AN27" s="47"/>
      <c r="AO27" s="47"/>
    </row>
    <row r="28" spans="1:41" ht="15" customHeight="1">
      <c r="A28" s="1"/>
      <c r="B28" s="1"/>
      <c r="C28" s="1"/>
      <c r="D28" s="1"/>
      <c r="E28" s="1"/>
      <c r="F28" s="1"/>
      <c r="G28" s="1"/>
      <c r="H28" s="1"/>
      <c r="I28" s="16"/>
      <c r="J28" s="16"/>
      <c r="K28" s="16"/>
      <c r="L28" s="16"/>
      <c r="M28" s="16"/>
      <c r="N28" s="16"/>
      <c r="O28" s="1"/>
      <c r="P28" s="66"/>
      <c r="Q28" s="66"/>
      <c r="R28" s="66"/>
      <c r="S28" s="66"/>
      <c r="T28" s="87" t="str">
        <f>+Data2!C12</f>
        <v>E250</v>
      </c>
      <c r="U28" s="68">
        <v>2</v>
      </c>
      <c r="V28" s="68">
        <f t="shared" si="2"/>
        <v>0</v>
      </c>
      <c r="W28" s="62"/>
      <c r="X28" s="1"/>
      <c r="Y28" s="1"/>
      <c r="Z28" s="1"/>
      <c r="AA28" s="1"/>
      <c r="AB28" s="1"/>
      <c r="AC28" s="1"/>
      <c r="AD28" s="1"/>
      <c r="AE28" s="17"/>
      <c r="AF28" s="65"/>
      <c r="AG28" s="51"/>
      <c r="AH28" s="51"/>
      <c r="AI28" s="51"/>
      <c r="AJ28" s="51"/>
      <c r="AK28" s="51"/>
      <c r="AL28" s="51"/>
      <c r="AM28" s="47"/>
      <c r="AN28" s="47"/>
      <c r="AO28" s="47"/>
    </row>
    <row r="29" spans="1:41" ht="15.75">
      <c r="A29" s="1"/>
      <c r="B29" s="1"/>
      <c r="C29" s="1"/>
      <c r="D29" s="1"/>
      <c r="E29" s="1"/>
      <c r="F29" s="1"/>
      <c r="G29" s="1"/>
      <c r="H29" s="1"/>
      <c r="I29" s="16"/>
      <c r="J29" s="16"/>
      <c r="K29" s="16"/>
      <c r="L29" s="16"/>
      <c r="M29" s="16"/>
      <c r="N29" s="16"/>
      <c r="O29" s="1"/>
      <c r="P29" s="66"/>
      <c r="Q29" s="66"/>
      <c r="R29" s="66"/>
      <c r="S29" s="66"/>
      <c r="T29" s="87" t="str">
        <f>+Data2!C13</f>
        <v>E500</v>
      </c>
      <c r="U29" s="68">
        <v>3</v>
      </c>
      <c r="V29" s="68">
        <f t="shared" si="2"/>
        <v>0</v>
      </c>
      <c r="W29" s="63"/>
      <c r="X29" s="1"/>
      <c r="Y29" s="1"/>
      <c r="Z29" s="1"/>
      <c r="AA29" s="1"/>
      <c r="AB29" s="1"/>
      <c r="AC29" s="1"/>
      <c r="AD29" s="1"/>
      <c r="AE29" s="17"/>
      <c r="AF29" s="59"/>
      <c r="AG29" s="51"/>
      <c r="AH29" s="54"/>
      <c r="AI29" s="51"/>
      <c r="AJ29" s="54"/>
      <c r="AK29" s="51"/>
      <c r="AL29" s="54"/>
      <c r="AM29" s="47"/>
      <c r="AN29" s="47"/>
      <c r="AO29" s="47"/>
    </row>
    <row r="30" spans="1:41" ht="15.75">
      <c r="A30" s="1"/>
      <c r="B30" s="1"/>
      <c r="C30" s="1"/>
      <c r="D30" s="1"/>
      <c r="E30" s="1"/>
      <c r="F30" s="1"/>
      <c r="G30" s="1"/>
      <c r="H30" s="1"/>
      <c r="I30" s="16"/>
      <c r="J30" s="16"/>
      <c r="K30" s="16"/>
      <c r="L30" s="16"/>
      <c r="M30" s="16"/>
      <c r="N30" s="16"/>
      <c r="O30" s="1"/>
      <c r="P30" s="66"/>
      <c r="Q30" s="66"/>
      <c r="R30" s="66"/>
      <c r="S30" s="66"/>
      <c r="T30" s="87" t="str">
        <f>+Data2!C14</f>
        <v>E1000</v>
      </c>
      <c r="U30" s="68">
        <v>4</v>
      </c>
      <c r="V30" s="68">
        <f t="shared" si="2"/>
        <v>0</v>
      </c>
      <c r="W30" s="63"/>
      <c r="X30" s="1"/>
      <c r="Y30" s="1"/>
      <c r="Z30" s="1"/>
      <c r="AA30" s="1"/>
      <c r="AB30" s="1"/>
      <c r="AC30" s="1"/>
      <c r="AD30" s="1"/>
      <c r="AE30" s="17"/>
      <c r="AF30" s="59"/>
      <c r="AG30" s="48"/>
      <c r="AH30" s="88"/>
      <c r="AI30" s="88"/>
      <c r="AJ30" s="89"/>
      <c r="AK30" s="47"/>
      <c r="AL30" s="47"/>
      <c r="AM30" s="47"/>
      <c r="AN30" s="47"/>
      <c r="AO30" s="47"/>
    </row>
    <row r="31" spans="1:41" ht="15.75">
      <c r="A31" s="1"/>
      <c r="B31" s="1"/>
      <c r="C31" s="1"/>
      <c r="D31" s="1"/>
      <c r="E31" s="1"/>
      <c r="F31" s="1"/>
      <c r="G31" s="1"/>
      <c r="H31" s="1"/>
      <c r="I31" s="16"/>
      <c r="J31" s="16"/>
      <c r="K31" s="16"/>
      <c r="L31" s="16"/>
      <c r="M31" s="16"/>
      <c r="N31" s="16"/>
      <c r="O31" s="1"/>
      <c r="P31" s="66"/>
      <c r="Q31" s="66"/>
      <c r="R31" s="66"/>
      <c r="S31" s="66"/>
      <c r="T31" s="87" t="str">
        <f>+Data2!C15</f>
        <v>E1500DW</v>
      </c>
      <c r="U31" s="68">
        <v>5</v>
      </c>
      <c r="V31" s="68">
        <f t="shared" si="2"/>
        <v>0</v>
      </c>
      <c r="W31" s="63"/>
      <c r="X31" s="1"/>
      <c r="Y31" s="1"/>
      <c r="Z31" s="1"/>
      <c r="AA31" s="1"/>
      <c r="AB31" s="1"/>
      <c r="AC31" s="1"/>
      <c r="AD31" s="1"/>
      <c r="AE31" s="17"/>
      <c r="AF31" s="59"/>
      <c r="AG31" s="48"/>
      <c r="AH31" s="90"/>
      <c r="AI31" s="90"/>
      <c r="AJ31" s="91"/>
      <c r="AK31" s="47"/>
      <c r="AL31" s="47"/>
      <c r="AM31" s="47"/>
      <c r="AN31" s="47"/>
      <c r="AO31" s="47"/>
    </row>
    <row r="32" spans="1:41" ht="15.75">
      <c r="A32" s="1"/>
      <c r="B32" s="1"/>
      <c r="C32" s="1"/>
      <c r="D32" s="1"/>
      <c r="E32" s="1"/>
      <c r="F32" s="1"/>
      <c r="G32" s="1"/>
      <c r="H32" s="1"/>
      <c r="I32" s="16"/>
      <c r="J32" s="16"/>
      <c r="K32" s="16"/>
      <c r="L32" s="16"/>
      <c r="M32" s="16"/>
      <c r="N32" s="16"/>
      <c r="O32" s="1"/>
      <c r="P32" s="1"/>
      <c r="Q32" s="1"/>
      <c r="R32" s="66"/>
      <c r="S32" s="66"/>
      <c r="T32" s="87" t="str">
        <f>+Data2!C16</f>
        <v>E1500HP</v>
      </c>
      <c r="U32" s="68">
        <v>6</v>
      </c>
      <c r="V32" s="68">
        <f t="shared" si="2"/>
        <v>0</v>
      </c>
      <c r="W32" s="63"/>
      <c r="X32" s="1"/>
      <c r="Y32" s="1"/>
      <c r="Z32" s="1"/>
      <c r="AA32" s="1"/>
      <c r="AB32" s="1"/>
      <c r="AC32" s="1"/>
      <c r="AD32" s="1"/>
      <c r="AE32" s="17"/>
      <c r="AF32" s="59"/>
      <c r="AG32" s="48"/>
      <c r="AH32" s="88"/>
      <c r="AI32" s="88"/>
      <c r="AJ32" s="89"/>
      <c r="AK32" s="47"/>
      <c r="AL32" s="47"/>
      <c r="AM32" s="47"/>
      <c r="AN32" s="47"/>
      <c r="AO32" s="47"/>
    </row>
    <row r="33" spans="1:41" ht="18">
      <c r="A33" s="1"/>
      <c r="B33" s="1"/>
      <c r="C33" s="1"/>
      <c r="D33" s="1"/>
      <c r="E33" s="1"/>
      <c r="F33" s="1"/>
      <c r="G33" s="1"/>
      <c r="H33" s="1"/>
      <c r="I33" s="16"/>
      <c r="J33" s="16"/>
      <c r="K33" s="16"/>
      <c r="L33" s="16"/>
      <c r="M33" s="16"/>
      <c r="N33" s="16"/>
      <c r="O33" s="1"/>
      <c r="P33" s="1"/>
      <c r="Q33" s="1"/>
      <c r="R33" s="66"/>
      <c r="S33" s="66"/>
      <c r="T33" s="87" t="str">
        <f>+Data2!C17</f>
        <v>E1500LP</v>
      </c>
      <c r="U33" s="68">
        <v>7</v>
      </c>
      <c r="V33" s="68">
        <f t="shared" si="2"/>
        <v>0</v>
      </c>
      <c r="W33" s="63"/>
      <c r="X33" s="1"/>
      <c r="Y33" s="1"/>
      <c r="Z33" s="1"/>
      <c r="AA33" s="1"/>
      <c r="AB33" s="1"/>
      <c r="AC33" s="1"/>
      <c r="AD33" s="1"/>
      <c r="AE33" s="17"/>
      <c r="AF33" s="59"/>
      <c r="AG33" s="55"/>
      <c r="AH33" s="92"/>
      <c r="AI33" s="93"/>
      <c r="AJ33" s="27"/>
      <c r="AK33" s="56"/>
      <c r="AL33" s="56"/>
      <c r="AM33" s="56"/>
      <c r="AN33" s="47"/>
      <c r="AO33" s="47"/>
    </row>
    <row r="34" spans="1:41" ht="18">
      <c r="A34" s="1"/>
      <c r="B34" s="1"/>
      <c r="C34" s="1"/>
      <c r="D34" s="1"/>
      <c r="E34" s="1"/>
      <c r="F34" s="1"/>
      <c r="G34" s="1"/>
      <c r="H34" s="1"/>
      <c r="I34" s="16"/>
      <c r="J34" s="16"/>
      <c r="K34" s="16"/>
      <c r="L34" s="16"/>
      <c r="M34" s="16"/>
      <c r="N34" s="16"/>
      <c r="O34" s="1"/>
      <c r="P34" s="1"/>
      <c r="Q34" s="1"/>
      <c r="R34" s="66"/>
      <c r="S34" s="66"/>
      <c r="T34" s="87" t="str">
        <f>+Data2!C18</f>
        <v>E2000DW</v>
      </c>
      <c r="U34" s="68">
        <v>8</v>
      </c>
      <c r="V34" s="68">
        <f t="shared" si="2"/>
        <v>0</v>
      </c>
      <c r="W34" s="1"/>
      <c r="X34" s="1"/>
      <c r="Y34" s="1"/>
      <c r="Z34" s="1"/>
      <c r="AA34" s="1"/>
      <c r="AB34" s="1"/>
      <c r="AC34" s="1"/>
      <c r="AD34" s="1"/>
      <c r="AE34" s="17"/>
      <c r="AF34" s="59"/>
      <c r="AG34" s="55"/>
      <c r="AH34" s="92"/>
      <c r="AI34" s="93"/>
      <c r="AJ34" s="27"/>
      <c r="AK34" s="56"/>
      <c r="AL34" s="56"/>
      <c r="AM34" s="56"/>
      <c r="AN34" s="47"/>
      <c r="AO34" s="47"/>
    </row>
    <row r="35" spans="1:41" ht="15.75">
      <c r="A35" s="1"/>
      <c r="B35" s="1"/>
      <c r="C35" s="1"/>
      <c r="D35" s="1"/>
      <c r="E35" s="1"/>
      <c r="F35" s="1"/>
      <c r="G35" s="1"/>
      <c r="H35" s="1"/>
      <c r="I35" s="16"/>
      <c r="J35" s="16"/>
      <c r="K35" s="16"/>
      <c r="L35" s="16"/>
      <c r="M35" s="16"/>
      <c r="N35" s="16"/>
      <c r="O35" s="1"/>
      <c r="P35" s="1"/>
      <c r="Q35" s="1"/>
      <c r="R35" s="66"/>
      <c r="S35" s="66"/>
      <c r="T35" s="87" t="str">
        <f>+Data2!C19</f>
        <v>E2000LP</v>
      </c>
      <c r="U35" s="68">
        <v>9</v>
      </c>
      <c r="V35" s="68">
        <f t="shared" si="2"/>
        <v>0</v>
      </c>
      <c r="W35" s="1"/>
      <c r="X35" s="1"/>
      <c r="Y35" s="1"/>
      <c r="Z35" s="1"/>
      <c r="AA35" s="1"/>
      <c r="AB35" s="1"/>
      <c r="AC35" s="1"/>
      <c r="AD35" s="1"/>
      <c r="AE35" s="17"/>
      <c r="AF35" s="59"/>
      <c r="AG35" s="48"/>
      <c r="AH35" s="47"/>
      <c r="AI35" s="47"/>
      <c r="AJ35" s="47"/>
      <c r="AK35" s="47"/>
      <c r="AL35" s="47"/>
      <c r="AM35" s="47"/>
      <c r="AN35" s="47"/>
      <c r="AO35" s="47"/>
    </row>
    <row r="36" spans="1:41" ht="15.75">
      <c r="A36" s="1"/>
      <c r="B36" s="1"/>
      <c r="C36" s="1"/>
      <c r="D36" s="1"/>
      <c r="E36" s="1"/>
      <c r="F36" s="1"/>
      <c r="G36" s="1"/>
      <c r="H36" s="1"/>
      <c r="I36" s="16"/>
      <c r="J36" s="16"/>
      <c r="K36" s="16"/>
      <c r="L36" s="16"/>
      <c r="M36" s="16"/>
      <c r="N36" s="16"/>
      <c r="O36" s="1"/>
      <c r="P36" s="1"/>
      <c r="Q36" s="1"/>
      <c r="R36" s="66"/>
      <c r="S36" s="66"/>
      <c r="T36" s="87" t="str">
        <f>+Data2!C20</f>
        <v>E2000HP</v>
      </c>
      <c r="U36" s="68">
        <v>10</v>
      </c>
      <c r="V36" s="68">
        <f t="shared" si="2"/>
        <v>0</v>
      </c>
      <c r="W36" s="1"/>
      <c r="X36" s="1"/>
      <c r="Y36" s="1"/>
      <c r="Z36" s="1"/>
      <c r="AA36" s="1"/>
      <c r="AB36" s="1"/>
      <c r="AC36" s="1"/>
      <c r="AD36" s="1"/>
      <c r="AE36" s="17"/>
      <c r="AF36" s="52"/>
      <c r="AG36" s="51"/>
      <c r="AH36" s="51"/>
      <c r="AI36" s="51"/>
      <c r="AJ36" s="51"/>
      <c r="AK36" s="51"/>
      <c r="AL36" s="51"/>
      <c r="AM36" s="51"/>
      <c r="AN36" s="51"/>
      <c r="AO36" s="47"/>
    </row>
    <row r="37" spans="1:41" ht="15.75">
      <c r="A37" s="1"/>
      <c r="B37" s="1"/>
      <c r="C37" s="1"/>
      <c r="D37" s="1"/>
      <c r="E37" s="1"/>
      <c r="F37" s="1"/>
      <c r="G37" s="1"/>
      <c r="H37" s="1"/>
      <c r="I37" s="16"/>
      <c r="J37" s="16"/>
      <c r="K37" s="16"/>
      <c r="L37" s="16"/>
      <c r="M37" s="16"/>
      <c r="N37" s="16"/>
      <c r="O37" s="1"/>
      <c r="P37" s="1"/>
      <c r="Q37" s="1"/>
      <c r="R37" s="66"/>
      <c r="S37" s="66"/>
      <c r="T37" s="87" t="str">
        <f>+Data2!C21</f>
        <v>E3000</v>
      </c>
      <c r="U37" s="68">
        <v>11</v>
      </c>
      <c r="V37" s="68">
        <f t="shared" si="2"/>
        <v>0</v>
      </c>
      <c r="W37" s="1"/>
      <c r="X37" s="1"/>
      <c r="Y37" s="1"/>
      <c r="Z37" s="1"/>
      <c r="AA37" s="1"/>
      <c r="AB37" s="1"/>
      <c r="AC37" s="1"/>
      <c r="AD37" s="1"/>
      <c r="AE37" s="17"/>
      <c r="AF37" s="52"/>
      <c r="AG37" s="48"/>
      <c r="AH37" s="47"/>
      <c r="AI37" s="47"/>
      <c r="AJ37" s="89"/>
      <c r="AK37" s="47"/>
      <c r="AL37" s="47"/>
      <c r="AM37" s="47"/>
      <c r="AN37" s="47"/>
      <c r="AO37" s="47"/>
    </row>
    <row r="38" spans="1:41" ht="15.75">
      <c r="A38" s="1"/>
      <c r="B38" s="1"/>
      <c r="C38" s="1"/>
      <c r="D38" s="1"/>
      <c r="E38" s="1"/>
      <c r="F38" s="1"/>
      <c r="G38" s="1"/>
      <c r="H38" s="1"/>
      <c r="I38" s="16"/>
      <c r="J38" s="16"/>
      <c r="K38" s="16"/>
      <c r="L38" s="16"/>
      <c r="M38" s="16"/>
      <c r="N38" s="16"/>
      <c r="O38" s="1"/>
      <c r="P38" s="1"/>
      <c r="Q38" s="1"/>
      <c r="R38" s="66"/>
      <c r="S38" s="66"/>
      <c r="T38" s="87" t="str">
        <f>+Data2!C22</f>
        <v>E4000</v>
      </c>
      <c r="U38" s="68">
        <v>12</v>
      </c>
      <c r="V38" s="68">
        <f t="shared" si="2"/>
        <v>0</v>
      </c>
      <c r="W38" s="1"/>
      <c r="X38" s="1"/>
      <c r="Y38" s="1"/>
      <c r="Z38" s="1"/>
      <c r="AA38" s="1"/>
      <c r="AB38" s="1"/>
      <c r="AC38" s="1"/>
      <c r="AD38" s="1"/>
      <c r="AE38" s="17"/>
      <c r="AF38" s="59"/>
      <c r="AG38" s="48"/>
      <c r="AH38" s="49"/>
      <c r="AI38" s="49"/>
      <c r="AJ38" s="50"/>
      <c r="AK38" s="47"/>
      <c r="AL38" s="47"/>
      <c r="AM38" s="47"/>
      <c r="AN38" s="47"/>
      <c r="AO38" s="47"/>
    </row>
    <row r="39" spans="1:41" ht="15.75">
      <c r="A39" s="1"/>
      <c r="B39" s="1"/>
      <c r="C39" s="1"/>
      <c r="D39" s="1"/>
      <c r="E39" s="1"/>
      <c r="F39" s="1"/>
      <c r="G39" s="1"/>
      <c r="H39" s="1"/>
      <c r="I39" s="16"/>
      <c r="J39" s="16"/>
      <c r="K39" s="16"/>
      <c r="L39" s="16"/>
      <c r="M39" s="16"/>
      <c r="N39" s="16"/>
      <c r="O39" s="1"/>
      <c r="P39" s="1"/>
      <c r="Q39" s="1"/>
      <c r="R39" s="66"/>
      <c r="S39" s="66"/>
      <c r="T39" s="87" t="str">
        <f>+Data2!C23</f>
        <v>E5000</v>
      </c>
      <c r="U39" s="68">
        <v>13</v>
      </c>
      <c r="V39" s="68">
        <f t="shared" si="2"/>
        <v>0</v>
      </c>
      <c r="W39" s="1"/>
      <c r="X39" s="1"/>
      <c r="Y39" s="1"/>
      <c r="Z39" s="1"/>
      <c r="AA39" s="1"/>
      <c r="AB39" s="1"/>
      <c r="AC39" s="1"/>
      <c r="AD39" s="1"/>
      <c r="AE39" s="17"/>
      <c r="AF39" s="59"/>
      <c r="AG39" s="48"/>
      <c r="AH39" s="47"/>
      <c r="AI39" s="47"/>
      <c r="AJ39" s="47"/>
      <c r="AK39" s="47"/>
      <c r="AL39" s="47"/>
      <c r="AM39" s="47"/>
      <c r="AN39" s="47"/>
      <c r="AO39" s="47"/>
    </row>
    <row r="40" spans="1:33" ht="15.75">
      <c r="A40" s="1"/>
      <c r="B40" s="1"/>
      <c r="C40" s="1"/>
      <c r="D40" s="1"/>
      <c r="E40" s="1"/>
      <c r="F40" s="1"/>
      <c r="G40" s="1"/>
      <c r="H40" s="1"/>
      <c r="I40" s="16"/>
      <c r="J40" s="16"/>
      <c r="K40" s="16"/>
      <c r="L40" s="16"/>
      <c r="M40" s="16"/>
      <c r="N40" s="16"/>
      <c r="O40" s="1"/>
      <c r="P40" s="1"/>
      <c r="Q40" s="1"/>
      <c r="R40" s="66"/>
      <c r="S40" s="66"/>
      <c r="T40" s="87" t="str">
        <f>+Data2!C24</f>
        <v>E6000</v>
      </c>
      <c r="U40" s="68">
        <v>14</v>
      </c>
      <c r="V40" s="68">
        <f t="shared" si="2"/>
        <v>0</v>
      </c>
      <c r="W40" s="1"/>
      <c r="X40" s="1"/>
      <c r="Y40" s="1"/>
      <c r="Z40" s="1"/>
      <c r="AA40" s="1"/>
      <c r="AB40" s="1"/>
      <c r="AC40" s="1"/>
      <c r="AD40" s="1"/>
      <c r="AE40" s="17"/>
      <c r="AF40" s="59"/>
      <c r="AG40" s="48"/>
    </row>
    <row r="41" spans="18:33" ht="15.75">
      <c r="R41" s="66"/>
      <c r="S41" s="66"/>
      <c r="T41" s="87" t="str">
        <f>+Data2!C25</f>
        <v>E300/200</v>
      </c>
      <c r="U41" s="68">
        <v>15</v>
      </c>
      <c r="V41" s="68">
        <f t="shared" si="2"/>
        <v>0</v>
      </c>
      <c r="AE41" s="47"/>
      <c r="AF41" s="51"/>
      <c r="AG41" s="48"/>
    </row>
    <row r="42" spans="18:33" ht="15.75">
      <c r="R42" s="66"/>
      <c r="S42" s="66"/>
      <c r="T42" s="87" t="str">
        <f>+Data2!C26</f>
        <v>E350/150</v>
      </c>
      <c r="U42" s="68">
        <v>16</v>
      </c>
      <c r="V42" s="68">
        <f t="shared" si="2"/>
        <v>0</v>
      </c>
      <c r="AF42" s="51"/>
      <c r="AG42" s="48"/>
    </row>
    <row r="43" spans="18:22" ht="15.75">
      <c r="R43" s="66"/>
      <c r="S43" s="66"/>
      <c r="T43" s="87" t="str">
        <f>+Data2!C27</f>
        <v>E400/100</v>
      </c>
      <c r="U43" s="68">
        <v>17</v>
      </c>
      <c r="V43" s="68">
        <f t="shared" si="2"/>
        <v>0</v>
      </c>
    </row>
    <row r="44" spans="18:22" ht="15.75">
      <c r="R44" s="66"/>
      <c r="S44" s="66"/>
      <c r="T44" s="87" t="str">
        <f>+Data2!C28</f>
        <v>E600/400</v>
      </c>
      <c r="U44" s="68">
        <v>18</v>
      </c>
      <c r="V44" s="68">
        <f t="shared" si="2"/>
        <v>0</v>
      </c>
    </row>
    <row r="45" spans="18:22" ht="15.75">
      <c r="R45" s="66"/>
      <c r="S45" s="66"/>
      <c r="T45" s="87" t="str">
        <f>+Data2!C29</f>
        <v>E650/350</v>
      </c>
      <c r="U45" s="68">
        <v>19</v>
      </c>
      <c r="V45" s="68">
        <f t="shared" si="2"/>
        <v>0</v>
      </c>
    </row>
    <row r="46" spans="18:22" ht="15.75">
      <c r="R46" s="66"/>
      <c r="S46" s="66"/>
      <c r="T46" s="87" t="str">
        <f>+Data2!C30</f>
        <v>E700/300</v>
      </c>
      <c r="U46" s="68">
        <v>20</v>
      </c>
      <c r="V46" s="68">
        <f t="shared" si="2"/>
        <v>0</v>
      </c>
    </row>
    <row r="47" spans="18:22" ht="15.75">
      <c r="R47" s="66"/>
      <c r="S47" s="66"/>
      <c r="T47" s="87" t="str">
        <f>+Data2!C31</f>
        <v>E750/250</v>
      </c>
      <c r="U47" s="68">
        <v>21</v>
      </c>
      <c r="V47" s="68">
        <f t="shared" si="2"/>
        <v>0</v>
      </c>
    </row>
    <row r="48" spans="18:22" ht="15.75">
      <c r="R48" s="66"/>
      <c r="S48" s="66"/>
      <c r="T48" s="87" t="str">
        <f>+Data2!C32</f>
        <v>E800/200</v>
      </c>
      <c r="U48" s="68">
        <v>22</v>
      </c>
      <c r="V48" s="68">
        <f t="shared" si="2"/>
        <v>0</v>
      </c>
    </row>
    <row r="49" spans="18:22" ht="15.75">
      <c r="R49" s="66"/>
      <c r="S49" s="66"/>
      <c r="T49" s="87" t="str">
        <f>+Data2!C33</f>
        <v>E1250/750</v>
      </c>
      <c r="U49" s="68">
        <v>23</v>
      </c>
      <c r="V49" s="68">
        <f t="shared" si="2"/>
        <v>0</v>
      </c>
    </row>
    <row r="50" spans="18:22" ht="15.75">
      <c r="R50" s="66"/>
      <c r="S50" s="66"/>
      <c r="T50" s="87" t="str">
        <f>+Data2!C34</f>
        <v>E1500/500</v>
      </c>
      <c r="U50" s="68">
        <v>24</v>
      </c>
      <c r="V50" s="68">
        <f t="shared" si="2"/>
        <v>0</v>
      </c>
    </row>
    <row r="51" spans="18:22" ht="15.75">
      <c r="R51" s="66"/>
      <c r="S51" s="66"/>
      <c r="T51" s="87" t="str">
        <f>+Data2!C35</f>
        <v>E1600/400</v>
      </c>
      <c r="U51" s="68">
        <v>25</v>
      </c>
      <c r="V51" s="68">
        <f t="shared" si="2"/>
        <v>0</v>
      </c>
    </row>
    <row r="52" spans="18:22" ht="15.75">
      <c r="R52" s="66"/>
      <c r="S52" s="66"/>
      <c r="T52" s="87" t="str">
        <f>+Data2!C36</f>
        <v>E1700/300</v>
      </c>
      <c r="U52" s="68">
        <v>26</v>
      </c>
      <c r="V52" s="68">
        <f t="shared" si="2"/>
        <v>0</v>
      </c>
    </row>
    <row r="53" spans="18:22" ht="15.75">
      <c r="R53" s="66"/>
      <c r="S53" s="66"/>
      <c r="T53" s="87" t="str">
        <f>+Data2!C37</f>
        <v>E1800/200</v>
      </c>
      <c r="U53" s="68">
        <v>27</v>
      </c>
      <c r="V53" s="68">
        <f t="shared" si="2"/>
        <v>0</v>
      </c>
    </row>
    <row r="54" spans="18:22" ht="15.75">
      <c r="R54" s="66"/>
      <c r="S54" s="66"/>
      <c r="T54" s="87" t="str">
        <f>+Data2!C38</f>
        <v>E1500/1500DW</v>
      </c>
      <c r="U54" s="68">
        <v>28</v>
      </c>
      <c r="V54" s="68">
        <f t="shared" si="2"/>
        <v>0</v>
      </c>
    </row>
    <row r="55" spans="18:22" ht="15.75">
      <c r="R55" s="66"/>
      <c r="S55" s="66"/>
      <c r="T55" s="87" t="str">
        <f>+Data2!C39</f>
        <v>E2000/1000DW</v>
      </c>
      <c r="U55" s="68">
        <v>29</v>
      </c>
      <c r="V55" s="68">
        <f t="shared" si="2"/>
        <v>0</v>
      </c>
    </row>
    <row r="56" spans="18:22" ht="15.75">
      <c r="R56" s="66"/>
      <c r="S56" s="66"/>
      <c r="T56" s="87" t="str">
        <f>+Data2!C40</f>
        <v>E2000/1000LP</v>
      </c>
      <c r="U56" s="68">
        <v>30</v>
      </c>
      <c r="V56" s="68">
        <f t="shared" si="2"/>
        <v>0</v>
      </c>
    </row>
    <row r="57" spans="18:22" ht="15.75">
      <c r="R57" s="66"/>
      <c r="S57" s="66"/>
      <c r="T57" s="87" t="str">
        <f>+Data2!C41</f>
        <v>E2250/750DW</v>
      </c>
      <c r="U57" s="68">
        <v>31</v>
      </c>
      <c r="V57" s="68">
        <f t="shared" si="2"/>
        <v>0</v>
      </c>
    </row>
    <row r="58" spans="18:22" ht="15.75">
      <c r="R58" s="66"/>
      <c r="S58" s="66"/>
      <c r="T58" s="87" t="str">
        <f>+Data2!C42</f>
        <v>E2500/1500LP</v>
      </c>
      <c r="U58" s="68">
        <v>32</v>
      </c>
      <c r="V58" s="68">
        <f t="shared" si="2"/>
        <v>0</v>
      </c>
    </row>
    <row r="59" spans="18:22" ht="15.75">
      <c r="R59" s="66"/>
      <c r="S59" s="66"/>
      <c r="T59" s="87" t="str">
        <f>+Data2!C43</f>
        <v>E3000/1000DW</v>
      </c>
      <c r="U59" s="68">
        <v>33</v>
      </c>
      <c r="V59" s="68">
        <f aca="true" t="shared" si="3" ref="V59:V75">IF(F$16=T59,U59,V60)</f>
        <v>0</v>
      </c>
    </row>
    <row r="60" spans="18:22" ht="15.75">
      <c r="R60" s="66"/>
      <c r="S60" s="66"/>
      <c r="T60" s="87" t="str">
        <f>+Data2!C44</f>
        <v>E3000/1000HP</v>
      </c>
      <c r="U60" s="68">
        <v>34</v>
      </c>
      <c r="V60" s="68">
        <f t="shared" si="3"/>
        <v>0</v>
      </c>
    </row>
    <row r="61" spans="18:22" ht="15.75">
      <c r="R61" s="66"/>
      <c r="S61" s="66"/>
      <c r="T61" s="87" t="str">
        <f>+Data2!C45</f>
        <v>E3000/1000LP</v>
      </c>
      <c r="U61" s="68">
        <v>35</v>
      </c>
      <c r="V61" s="68">
        <f t="shared" si="3"/>
        <v>0</v>
      </c>
    </row>
    <row r="62" spans="18:22" ht="15.75">
      <c r="R62" s="66"/>
      <c r="S62" s="66"/>
      <c r="T62" s="87" t="str">
        <f>+Data2!C46</f>
        <v>E3500/500LP</v>
      </c>
      <c r="U62" s="68">
        <v>36</v>
      </c>
      <c r="V62" s="68">
        <f t="shared" si="3"/>
        <v>0</v>
      </c>
    </row>
    <row r="63" spans="18:22" ht="15.75">
      <c r="R63" s="66"/>
      <c r="S63" s="66"/>
      <c r="T63" s="87" t="str">
        <f>+Data2!C47</f>
        <v>E4000/2000</v>
      </c>
      <c r="U63" s="68">
        <v>37</v>
      </c>
      <c r="V63" s="68">
        <f t="shared" si="3"/>
        <v>0</v>
      </c>
    </row>
    <row r="64" spans="18:22" ht="15.75">
      <c r="R64" s="66"/>
      <c r="S64" s="66"/>
      <c r="T64" s="87" t="str">
        <f>+Data2!C48</f>
        <v>E5000/1000</v>
      </c>
      <c r="U64" s="68">
        <v>38</v>
      </c>
      <c r="V64" s="68">
        <f t="shared" si="3"/>
        <v>0</v>
      </c>
    </row>
    <row r="65" spans="18:22" ht="15.75">
      <c r="R65" s="66"/>
      <c r="S65" s="66"/>
      <c r="T65" s="87" t="str">
        <f>+Data2!C49</f>
        <v>E5000/3000</v>
      </c>
      <c r="U65" s="68">
        <v>39</v>
      </c>
      <c r="V65" s="68">
        <f t="shared" si="3"/>
        <v>0</v>
      </c>
    </row>
    <row r="66" spans="18:22" ht="15.75">
      <c r="R66" s="66"/>
      <c r="S66" s="66"/>
      <c r="T66" s="87" t="str">
        <f>+Data2!C50</f>
        <v>E6000/2000</v>
      </c>
      <c r="U66" s="68">
        <v>40</v>
      </c>
      <c r="V66" s="68">
        <f t="shared" si="3"/>
        <v>0</v>
      </c>
    </row>
    <row r="67" spans="18:22" ht="15.75">
      <c r="R67" s="66"/>
      <c r="S67" s="66"/>
      <c r="T67" s="87" t="str">
        <f>+Data2!C51</f>
        <v>E7000/1000</v>
      </c>
      <c r="U67" s="68">
        <v>41</v>
      </c>
      <c r="V67" s="68">
        <f t="shared" si="3"/>
        <v>0</v>
      </c>
    </row>
    <row r="68" spans="18:22" ht="15.75">
      <c r="R68" s="66"/>
      <c r="S68" s="66"/>
      <c r="T68" s="87" t="str">
        <f>+Data2!C52</f>
        <v>E6000/4000</v>
      </c>
      <c r="U68" s="68">
        <v>42</v>
      </c>
      <c r="V68" s="68">
        <f t="shared" si="3"/>
        <v>0</v>
      </c>
    </row>
    <row r="69" spans="18:22" ht="15.75">
      <c r="R69" s="66"/>
      <c r="S69" s="66"/>
      <c r="T69" s="87" t="str">
        <f>+Data2!C53</f>
        <v>E7000/3000</v>
      </c>
      <c r="U69" s="68">
        <v>43</v>
      </c>
      <c r="V69" s="68">
        <f t="shared" si="3"/>
        <v>0</v>
      </c>
    </row>
    <row r="70" spans="18:22" ht="15.75">
      <c r="R70" s="66"/>
      <c r="S70" s="66"/>
      <c r="T70" s="87" t="str">
        <f>+Data2!C54</f>
        <v>E8000/2000</v>
      </c>
      <c r="U70" s="68">
        <v>44</v>
      </c>
      <c r="V70" s="68">
        <f t="shared" si="3"/>
        <v>0</v>
      </c>
    </row>
    <row r="71" spans="18:22" ht="15.75">
      <c r="R71" s="66"/>
      <c r="S71" s="66"/>
      <c r="T71" s="87" t="str">
        <f>+Data2!C55</f>
        <v>E9000/1000</v>
      </c>
      <c r="U71" s="68">
        <v>45</v>
      </c>
      <c r="V71" s="68">
        <f t="shared" si="3"/>
        <v>0</v>
      </c>
    </row>
    <row r="72" spans="18:22" ht="15.75">
      <c r="R72" s="66"/>
      <c r="S72" s="66"/>
      <c r="T72" s="87" t="str">
        <f>+Data2!C56</f>
        <v>E7000/5000</v>
      </c>
      <c r="U72" s="68">
        <v>46</v>
      </c>
      <c r="V72" s="68">
        <f t="shared" si="3"/>
        <v>0</v>
      </c>
    </row>
    <row r="73" spans="18:22" ht="15.75">
      <c r="R73" s="66"/>
      <c r="S73" s="66"/>
      <c r="T73" s="87" t="str">
        <f>+Data2!C57</f>
        <v>E8000/4000</v>
      </c>
      <c r="U73" s="68">
        <v>47</v>
      </c>
      <c r="V73" s="68">
        <f t="shared" si="3"/>
        <v>0</v>
      </c>
    </row>
    <row r="74" spans="18:22" ht="15.75">
      <c r="R74" s="66"/>
      <c r="S74" s="66"/>
      <c r="T74" s="87" t="str">
        <f>+Data2!C58</f>
        <v>E9000/3000</v>
      </c>
      <c r="U74" s="68">
        <v>48</v>
      </c>
      <c r="V74" s="68">
        <f t="shared" si="3"/>
        <v>0</v>
      </c>
    </row>
    <row r="75" spans="18:22" ht="15.75">
      <c r="R75" s="66"/>
      <c r="S75" s="66"/>
      <c r="T75" s="87" t="str">
        <f>+Data2!C59</f>
        <v>E9500/2500</v>
      </c>
      <c r="U75" s="68">
        <v>49</v>
      </c>
      <c r="V75" s="68">
        <f t="shared" si="3"/>
        <v>0</v>
      </c>
    </row>
    <row r="76" spans="18:22" ht="15.75">
      <c r="R76" s="66"/>
      <c r="S76" s="66"/>
      <c r="T76" s="87" t="str">
        <f>+Data2!C60</f>
        <v>E10000/2000</v>
      </c>
      <c r="U76" s="68">
        <v>50</v>
      </c>
      <c r="V76" s="68">
        <f>IF(F$16=T76,U76,T78)</f>
        <v>0</v>
      </c>
    </row>
  </sheetData>
  <sheetProtection sheet="1" objects="1" scenarios="1" selectLockedCells="1"/>
  <mergeCells count="14">
    <mergeCell ref="D3:M3"/>
    <mergeCell ref="D8:M8"/>
    <mergeCell ref="D4:M4"/>
    <mergeCell ref="D6:L6"/>
    <mergeCell ref="D23:M23"/>
    <mergeCell ref="D5:L5"/>
    <mergeCell ref="I24:J24"/>
    <mergeCell ref="F17:G17"/>
    <mergeCell ref="C10:N10"/>
    <mergeCell ref="I17:K17"/>
    <mergeCell ref="L16:L18"/>
    <mergeCell ref="F16:J16"/>
    <mergeCell ref="D16:E16"/>
    <mergeCell ref="D21:H21"/>
  </mergeCells>
  <dataValidations count="1">
    <dataValidation type="list" allowBlank="1" showInputMessage="1" showErrorMessage="1" promptTitle="List of available E-Split Charts" prompt="Please use arrow to the right to activate drop-down list and then click on desired size from the list." errorTitle="ERROR" error="Please choose from drop-down list using arrow to the right. " sqref="F16:J16">
      <formula1>$T$26:$T$76</formula1>
    </dataValidation>
  </dataValidations>
  <hyperlinks>
    <hyperlink ref="I14" r:id="rId1" display="http://www.convault.com"/>
    <hyperlink ref="I13" r:id="rId2" display="info@convault.com"/>
  </hyperlinks>
  <printOptions horizontalCentered="1"/>
  <pageMargins left="0.5" right="0.5" top="1" bottom="1" header="0.5" footer="0.5"/>
  <pageSetup fitToHeight="1" fitToWidth="1" horizontalDpi="600" verticalDpi="600" orientation="landscape" r:id="rId4"/>
  <headerFooter alignWithMargins="0">
    <oddFooter>&amp;CPrinted &amp;D at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7"/>
  <sheetViews>
    <sheetView showGridLines="0" zoomScale="90" zoomScaleNormal="90" workbookViewId="0" topLeftCell="A1">
      <selection activeCell="M18" sqref="M18"/>
    </sheetView>
  </sheetViews>
  <sheetFormatPr defaultColWidth="9.140625" defaultRowHeight="12.75"/>
  <cols>
    <col min="1" max="1" width="1.7109375" style="7" customWidth="1"/>
    <col min="2" max="2" width="2.7109375" style="7" customWidth="1"/>
    <col min="3" max="3" width="1.421875" style="7" customWidth="1"/>
    <col min="4" max="5" width="13.28125" style="7" customWidth="1"/>
    <col min="6" max="6" width="9.28125" style="7" customWidth="1"/>
    <col min="7" max="7" width="11.7109375" style="7" customWidth="1"/>
    <col min="8" max="8" width="16.8515625" style="7" customWidth="1"/>
    <col min="9" max="9" width="9.7109375" style="19" customWidth="1"/>
    <col min="10" max="11" width="9.28125" style="19" customWidth="1"/>
    <col min="12" max="12" width="10.8515625" style="19" customWidth="1"/>
    <col min="13" max="13" width="12.28125" style="19" customWidth="1"/>
    <col min="14" max="14" width="1.421875" style="19" customWidth="1"/>
    <col min="15" max="17" width="2.7109375" style="7" customWidth="1"/>
    <col min="18" max="18" width="7.57421875" style="7" customWidth="1"/>
    <col min="19" max="19" width="9.421875" style="7" bestFit="1" customWidth="1"/>
    <col min="20" max="20" width="20.00390625" style="7" bestFit="1" customWidth="1"/>
    <col min="21" max="21" width="6.421875" style="7" bestFit="1" customWidth="1"/>
    <col min="22" max="22" width="8.00390625" style="7" bestFit="1" customWidth="1"/>
    <col min="23" max="23" width="6.7109375" style="7" bestFit="1" customWidth="1"/>
    <col min="24" max="24" width="7.140625" style="7" bestFit="1" customWidth="1"/>
    <col min="25" max="25" width="7.00390625" style="7" bestFit="1" customWidth="1"/>
    <col min="26" max="26" width="8.00390625" style="7" bestFit="1" customWidth="1"/>
    <col min="27" max="27" width="6.7109375" style="7" bestFit="1" customWidth="1"/>
    <col min="28" max="28" width="7.140625" style="7" bestFit="1" customWidth="1"/>
    <col min="29" max="29" width="7.57421875" style="7" bestFit="1" customWidth="1"/>
    <col min="30" max="30" width="6.7109375" style="7" bestFit="1" customWidth="1"/>
    <col min="31" max="31" width="7.140625" style="7" bestFit="1" customWidth="1"/>
    <col min="32" max="32" width="7.421875" style="7" customWidth="1"/>
    <col min="33" max="33" width="7.8515625" style="7" bestFit="1" customWidth="1"/>
    <col min="34" max="34" width="8.28125" style="7" bestFit="1" customWidth="1"/>
    <col min="35" max="35" width="7.57421875" style="7" bestFit="1" customWidth="1"/>
    <col min="36" max="36" width="8.28125" style="7" bestFit="1" customWidth="1"/>
    <col min="37" max="37" width="8.140625" style="7" bestFit="1" customWidth="1"/>
    <col min="38" max="38" width="9.28125" style="7" bestFit="1" customWidth="1"/>
    <col min="39" max="39" width="8.140625" style="7" bestFit="1" customWidth="1"/>
    <col min="40" max="16384" width="9.140625" style="7" customWidth="1"/>
  </cols>
  <sheetData>
    <row r="1" spans="1:36" ht="15.75">
      <c r="A1" s="1"/>
      <c r="B1" s="1"/>
      <c r="C1" s="2"/>
      <c r="D1" s="3" t="s">
        <v>25</v>
      </c>
      <c r="E1" s="3"/>
      <c r="F1" s="4"/>
      <c r="G1" s="4"/>
      <c r="H1" s="4"/>
      <c r="I1" s="5"/>
      <c r="J1" s="5"/>
      <c r="K1" s="5"/>
      <c r="L1" s="5"/>
      <c r="M1" s="5"/>
      <c r="N1" s="6"/>
      <c r="O1" s="1"/>
      <c r="P1" s="1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1"/>
      <c r="AH1" s="1"/>
      <c r="AI1" s="1"/>
      <c r="AJ1" s="1"/>
    </row>
    <row r="2" spans="1:36" ht="15.75">
      <c r="A2" s="1"/>
      <c r="B2" s="1"/>
      <c r="C2" s="8"/>
      <c r="D2" s="75" t="s">
        <v>48</v>
      </c>
      <c r="E2" s="75"/>
      <c r="F2" s="11"/>
      <c r="G2" s="11"/>
      <c r="H2" s="11"/>
      <c r="I2" s="9"/>
      <c r="J2" s="9"/>
      <c r="K2" s="9"/>
      <c r="L2" s="9"/>
      <c r="M2" s="9"/>
      <c r="N2" s="10"/>
      <c r="O2" s="1"/>
      <c r="P2" s="1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1"/>
      <c r="AH2" s="1"/>
      <c r="AI2" s="1"/>
      <c r="AJ2" s="1"/>
    </row>
    <row r="3" spans="1:36" ht="30" customHeight="1">
      <c r="A3" s="1"/>
      <c r="B3" s="1"/>
      <c r="C3" s="8"/>
      <c r="D3" s="217" t="s">
        <v>45</v>
      </c>
      <c r="E3" s="217"/>
      <c r="F3" s="217"/>
      <c r="G3" s="217"/>
      <c r="H3" s="217"/>
      <c r="I3" s="217"/>
      <c r="J3" s="217"/>
      <c r="K3" s="217"/>
      <c r="L3" s="217"/>
      <c r="M3" s="217"/>
      <c r="N3" s="10"/>
      <c r="O3" s="1"/>
      <c r="P3" s="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1"/>
      <c r="AH3" s="1"/>
      <c r="AI3" s="1"/>
      <c r="AJ3" s="1"/>
    </row>
    <row r="4" spans="1:36" ht="24" customHeight="1">
      <c r="A4" s="1"/>
      <c r="B4" s="1"/>
      <c r="C4" s="8"/>
      <c r="D4" s="236" t="s">
        <v>46</v>
      </c>
      <c r="E4" s="236"/>
      <c r="F4" s="217"/>
      <c r="G4" s="217"/>
      <c r="H4" s="217"/>
      <c r="I4" s="217"/>
      <c r="J4" s="217"/>
      <c r="K4" s="217"/>
      <c r="L4" s="217"/>
      <c r="M4" s="217"/>
      <c r="N4" s="10"/>
      <c r="O4" s="1"/>
      <c r="P4" s="1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1"/>
      <c r="AH4" s="1"/>
      <c r="AI4" s="1"/>
      <c r="AJ4" s="1"/>
    </row>
    <row r="5" spans="1:36" ht="15.75">
      <c r="A5" s="1"/>
      <c r="B5" s="1"/>
      <c r="C5" s="8"/>
      <c r="D5" s="217" t="s">
        <v>105</v>
      </c>
      <c r="E5" s="217"/>
      <c r="F5" s="217"/>
      <c r="G5" s="217"/>
      <c r="H5" s="217"/>
      <c r="I5" s="217"/>
      <c r="J5" s="217"/>
      <c r="K5" s="217"/>
      <c r="L5" s="217"/>
      <c r="M5" s="12"/>
      <c r="N5" s="10"/>
      <c r="O5" s="1"/>
      <c r="P5" s="1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1"/>
      <c r="AH5" s="1"/>
      <c r="AI5" s="1"/>
      <c r="AJ5" s="1"/>
    </row>
    <row r="6" spans="1:36" ht="27" customHeight="1">
      <c r="A6" s="1"/>
      <c r="B6" s="1"/>
      <c r="C6" s="8"/>
      <c r="D6" s="236" t="s">
        <v>40</v>
      </c>
      <c r="E6" s="236"/>
      <c r="F6" s="217"/>
      <c r="G6" s="217"/>
      <c r="H6" s="217"/>
      <c r="I6" s="217"/>
      <c r="J6" s="217"/>
      <c r="K6" s="217"/>
      <c r="L6" s="217"/>
      <c r="M6" s="12"/>
      <c r="N6" s="10"/>
      <c r="O6" s="1"/>
      <c r="P6" s="1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1"/>
      <c r="AH6" s="1"/>
      <c r="AI6" s="1"/>
      <c r="AJ6" s="1"/>
    </row>
    <row r="7" spans="1:36" ht="15" customHeight="1">
      <c r="A7" s="1"/>
      <c r="B7" s="1"/>
      <c r="C7" s="8"/>
      <c r="D7" s="75" t="s">
        <v>44</v>
      </c>
      <c r="E7" s="75"/>
      <c r="F7" s="12"/>
      <c r="G7" s="12"/>
      <c r="H7" s="12"/>
      <c r="I7" s="12"/>
      <c r="J7" s="12"/>
      <c r="K7" s="12"/>
      <c r="L7" s="12"/>
      <c r="M7" s="12"/>
      <c r="N7" s="13"/>
      <c r="O7" s="1"/>
      <c r="P7" s="1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1"/>
      <c r="AH7" s="1"/>
      <c r="AI7" s="1"/>
      <c r="AJ7" s="1"/>
    </row>
    <row r="8" spans="1:36" ht="28.5" customHeight="1">
      <c r="A8" s="1"/>
      <c r="B8" s="1"/>
      <c r="C8" s="14"/>
      <c r="D8" s="234" t="s">
        <v>39</v>
      </c>
      <c r="E8" s="234"/>
      <c r="F8" s="235"/>
      <c r="G8" s="235"/>
      <c r="H8" s="235"/>
      <c r="I8" s="235"/>
      <c r="J8" s="235"/>
      <c r="K8" s="235"/>
      <c r="L8" s="235"/>
      <c r="M8" s="235"/>
      <c r="N8" s="15"/>
      <c r="O8" s="1"/>
      <c r="P8" s="1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1"/>
      <c r="AH8" s="1"/>
      <c r="AI8" s="1"/>
      <c r="AJ8" s="1"/>
    </row>
    <row r="9" spans="1:36" ht="19.5" customHeight="1">
      <c r="A9" s="1"/>
      <c r="B9" s="1"/>
      <c r="C9" s="1"/>
      <c r="D9" s="1"/>
      <c r="E9" s="1"/>
      <c r="F9" s="1"/>
      <c r="G9" s="1"/>
      <c r="H9" s="1"/>
      <c r="I9" s="16"/>
      <c r="J9" s="16"/>
      <c r="K9" s="16"/>
      <c r="L9" s="16"/>
      <c r="M9" s="16"/>
      <c r="N9" s="16"/>
      <c r="O9" s="1"/>
      <c r="P9" s="1"/>
      <c r="Q9" s="67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1"/>
      <c r="AH9" s="1"/>
      <c r="AI9" s="1"/>
      <c r="AJ9" s="1"/>
    </row>
    <row r="10" spans="1:36" ht="39.75" customHeight="1">
      <c r="A10" s="1"/>
      <c r="C10" s="221" t="s">
        <v>0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P10" s="1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6"/>
      <c r="AH10" s="66"/>
      <c r="AI10" s="66"/>
      <c r="AJ10" s="66"/>
    </row>
    <row r="11" spans="1:36" ht="9.75" customHeight="1">
      <c r="A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P11" s="1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6"/>
      <c r="AH11" s="66"/>
      <c r="AI11" s="66"/>
      <c r="AJ11" s="66"/>
    </row>
    <row r="12" spans="1:36" ht="5.25" customHeight="1">
      <c r="A12" s="1"/>
      <c r="P12" s="1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6"/>
      <c r="AH12" s="66"/>
      <c r="AI12" s="66"/>
      <c r="AJ12" s="66"/>
    </row>
    <row r="13" spans="1:36" ht="22.5">
      <c r="A13" s="1"/>
      <c r="F13" s="20" t="s">
        <v>1</v>
      </c>
      <c r="G13" s="20"/>
      <c r="H13" s="20" t="s">
        <v>2</v>
      </c>
      <c r="I13" s="21" t="s">
        <v>3</v>
      </c>
      <c r="N13" s="22"/>
      <c r="P13" s="1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6"/>
      <c r="AH13" s="66"/>
      <c r="AI13" s="66"/>
      <c r="AJ13" s="66"/>
    </row>
    <row r="14" spans="1:36" ht="15.75">
      <c r="A14" s="1"/>
      <c r="F14" s="20" t="s">
        <v>4</v>
      </c>
      <c r="G14" s="20"/>
      <c r="I14" s="21" t="s">
        <v>5</v>
      </c>
      <c r="N14" s="23"/>
      <c r="P14" s="1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6"/>
      <c r="AH14" s="66"/>
      <c r="AI14" s="66"/>
      <c r="AJ14" s="66"/>
    </row>
    <row r="15" spans="1:36" ht="16.5" thickBot="1">
      <c r="A15" s="1"/>
      <c r="F15" s="20"/>
      <c r="G15" s="20"/>
      <c r="J15" s="21"/>
      <c r="N15" s="23"/>
      <c r="P15" s="1"/>
      <c r="Q15" s="67"/>
      <c r="R15" s="67" t="s">
        <v>9</v>
      </c>
      <c r="S15" s="60" t="s">
        <v>10</v>
      </c>
      <c r="T15" s="60">
        <f ca="1">INDIRECT(+$U$15&amp;T17)</f>
        <v>0</v>
      </c>
      <c r="U15" s="67" t="s">
        <v>98</v>
      </c>
      <c r="V15" s="61">
        <f>+V28+4</f>
        <v>27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6"/>
      <c r="AH15" s="66"/>
      <c r="AI15" s="66"/>
      <c r="AJ15" s="66"/>
    </row>
    <row r="16" spans="1:36" ht="22.5" customHeight="1">
      <c r="A16" s="1"/>
      <c r="D16" s="229" t="s">
        <v>6</v>
      </c>
      <c r="E16" s="230"/>
      <c r="F16" s="228" t="s">
        <v>93</v>
      </c>
      <c r="G16" s="228"/>
      <c r="H16" s="228"/>
      <c r="I16" s="228"/>
      <c r="J16" s="228"/>
      <c r="K16" s="78"/>
      <c r="L16" s="225" t="s">
        <v>7</v>
      </c>
      <c r="M16" s="24" t="s">
        <v>8</v>
      </c>
      <c r="N16" s="23"/>
      <c r="P16" s="66"/>
      <c r="Q16" s="67"/>
      <c r="R16" s="67" t="s">
        <v>26</v>
      </c>
      <c r="S16" s="67" t="s">
        <v>11</v>
      </c>
      <c r="T16" s="60">
        <v>3</v>
      </c>
      <c r="U16" s="60">
        <v>4</v>
      </c>
      <c r="V16" s="60">
        <v>5</v>
      </c>
      <c r="W16" s="60">
        <v>6</v>
      </c>
      <c r="X16" s="60">
        <v>7</v>
      </c>
      <c r="Y16" s="60">
        <v>8</v>
      </c>
      <c r="Z16" s="60">
        <v>9</v>
      </c>
      <c r="AA16" s="60">
        <v>10</v>
      </c>
      <c r="AB16" s="60">
        <v>11</v>
      </c>
      <c r="AC16" s="60">
        <v>12</v>
      </c>
      <c r="AD16" s="60">
        <v>13</v>
      </c>
      <c r="AE16" s="60">
        <v>14</v>
      </c>
      <c r="AF16" s="60">
        <v>15</v>
      </c>
      <c r="AG16" s="60">
        <v>16</v>
      </c>
      <c r="AH16" s="60">
        <v>17</v>
      </c>
      <c r="AI16" s="60">
        <v>18</v>
      </c>
      <c r="AJ16" s="66"/>
    </row>
    <row r="17" spans="1:36" ht="17.25" customHeight="1" thickBot="1">
      <c r="A17" s="1"/>
      <c r="D17" s="82">
        <f ca="1">NOW()</f>
        <v>40375.484910416664</v>
      </c>
      <c r="E17" s="83">
        <f ca="1">NOW()</f>
        <v>40375.484910416664</v>
      </c>
      <c r="F17" s="219" t="s">
        <v>12</v>
      </c>
      <c r="G17" s="220"/>
      <c r="H17" s="25" t="s">
        <v>13</v>
      </c>
      <c r="I17" s="222" t="s">
        <v>50</v>
      </c>
      <c r="J17" s="223"/>
      <c r="K17" s="224"/>
      <c r="L17" s="226"/>
      <c r="M17" s="26" t="s">
        <v>14</v>
      </c>
      <c r="N17" s="27"/>
      <c r="P17" s="66"/>
      <c r="Q17" s="67"/>
      <c r="R17" s="71" t="s">
        <v>22</v>
      </c>
      <c r="S17" s="67">
        <v>231</v>
      </c>
      <c r="T17" s="60" t="str">
        <f aca="true" t="shared" si="0" ref="T17:AI17">ADDRESS($V$15,T16,2)</f>
        <v>C$27</v>
      </c>
      <c r="U17" s="60" t="str">
        <f t="shared" si="0"/>
        <v>D$27</v>
      </c>
      <c r="V17" s="60" t="str">
        <f t="shared" si="0"/>
        <v>E$27</v>
      </c>
      <c r="W17" s="60" t="str">
        <f t="shared" si="0"/>
        <v>F$27</v>
      </c>
      <c r="X17" s="60" t="str">
        <f t="shared" si="0"/>
        <v>G$27</v>
      </c>
      <c r="Y17" s="60" t="str">
        <f t="shared" si="0"/>
        <v>H$27</v>
      </c>
      <c r="Z17" s="60" t="str">
        <f t="shared" si="0"/>
        <v>I$27</v>
      </c>
      <c r="AA17" s="60" t="str">
        <f t="shared" si="0"/>
        <v>J$27</v>
      </c>
      <c r="AB17" s="60" t="str">
        <f t="shared" si="0"/>
        <v>K$27</v>
      </c>
      <c r="AC17" s="60" t="str">
        <f t="shared" si="0"/>
        <v>L$27</v>
      </c>
      <c r="AD17" s="60" t="str">
        <f t="shared" si="0"/>
        <v>M$27</v>
      </c>
      <c r="AE17" s="60" t="str">
        <f t="shared" si="0"/>
        <v>N$27</v>
      </c>
      <c r="AF17" s="60" t="str">
        <f t="shared" si="0"/>
        <v>O$27</v>
      </c>
      <c r="AG17" s="60" t="str">
        <f t="shared" si="0"/>
        <v>P$27</v>
      </c>
      <c r="AH17" s="60" t="str">
        <f t="shared" si="0"/>
        <v>Q$27</v>
      </c>
      <c r="AI17" s="60" t="str">
        <f t="shared" si="0"/>
        <v>R$27</v>
      </c>
      <c r="AJ17" s="66"/>
    </row>
    <row r="18" spans="1:36" ht="21" thickBot="1" thickTop="1">
      <c r="A18" s="1"/>
      <c r="D18" s="28" t="s">
        <v>15</v>
      </c>
      <c r="E18" s="79"/>
      <c r="F18" s="29" t="s">
        <v>16</v>
      </c>
      <c r="G18" s="29" t="s">
        <v>17</v>
      </c>
      <c r="H18" s="30" t="s">
        <v>18</v>
      </c>
      <c r="I18" s="31" t="s">
        <v>19</v>
      </c>
      <c r="J18" s="31" t="s">
        <v>20</v>
      </c>
      <c r="K18" s="31" t="s">
        <v>21</v>
      </c>
      <c r="L18" s="227"/>
      <c r="M18" s="32">
        <v>0.9</v>
      </c>
      <c r="N18" s="33"/>
      <c r="P18" s="66"/>
      <c r="Q18" s="67"/>
      <c r="R18" s="67">
        <f>+V19*W19/S$17</f>
        <v>46.848552489177486</v>
      </c>
      <c r="S18" s="67">
        <f>+X19*R18</f>
        <v>4028.9755140692637</v>
      </c>
      <c r="T18" s="208" t="str">
        <f>+R15&amp;U19&amp;S15&amp;Y19&amp;" "&amp;R16&amp;" "&amp;T19</f>
        <v>E4000/4000  Gallon </v>
      </c>
      <c r="U18" s="208" t="s">
        <v>38</v>
      </c>
      <c r="V18" s="209" t="s">
        <v>19</v>
      </c>
      <c r="W18" s="209" t="s">
        <v>20</v>
      </c>
      <c r="X18" s="209" t="s">
        <v>21</v>
      </c>
      <c r="Y18" s="210" t="s">
        <v>37</v>
      </c>
      <c r="Z18" s="209" t="s">
        <v>19</v>
      </c>
      <c r="AA18" s="209" t="s">
        <v>20</v>
      </c>
      <c r="AB18" s="209" t="s">
        <v>21</v>
      </c>
      <c r="AC18" s="210" t="s">
        <v>99</v>
      </c>
      <c r="AD18" s="209" t="s">
        <v>19</v>
      </c>
      <c r="AE18" s="209" t="s">
        <v>20</v>
      </c>
      <c r="AF18" s="209" t="s">
        <v>21</v>
      </c>
      <c r="AG18" s="209" t="s">
        <v>19</v>
      </c>
      <c r="AH18" s="209" t="s">
        <v>20</v>
      </c>
      <c r="AI18" s="209" t="s">
        <v>21</v>
      </c>
      <c r="AJ18" s="73" t="s">
        <v>23</v>
      </c>
    </row>
    <row r="19" spans="1:36" ht="18.75" thickTop="1">
      <c r="A19" s="1"/>
      <c r="D19" s="211" t="str">
        <f>+U19</f>
        <v>4000</v>
      </c>
      <c r="E19" s="80" t="s">
        <v>42</v>
      </c>
      <c r="F19" s="34">
        <v>0</v>
      </c>
      <c r="G19" s="35">
        <v>36.8125</v>
      </c>
      <c r="H19" s="36">
        <f>IF(R21=1,+S21*R18,S$16)</f>
        <v>1724.6123385078463</v>
      </c>
      <c r="I19" s="37">
        <f>+V19</f>
        <v>131.375</v>
      </c>
      <c r="J19" s="37">
        <f>+W19</f>
        <v>82.375</v>
      </c>
      <c r="K19" s="37">
        <f>+X19</f>
        <v>86</v>
      </c>
      <c r="L19" s="38">
        <f>+S18</f>
        <v>4028.9755140692637</v>
      </c>
      <c r="M19" s="39">
        <f>ROUNDDOWN(+(L19*M$18)-H19,0)</f>
        <v>1901</v>
      </c>
      <c r="N19" s="40"/>
      <c r="P19" s="66"/>
      <c r="Q19" s="67"/>
      <c r="R19" s="66">
        <f>+Z19*AA19/S17</f>
        <v>46.848552489177486</v>
      </c>
      <c r="S19" s="66">
        <f>+R19*AB19</f>
        <v>4028.9755140692637</v>
      </c>
      <c r="T19" s="60">
        <f>IF(T15=0,"",T15)</f>
      </c>
      <c r="U19" s="60" t="str">
        <f ca="1">INDIRECT(+$U$15&amp;U$17)</f>
        <v>4000</v>
      </c>
      <c r="V19" s="60">
        <f ca="1" t="shared" si="1" ref="V19:AI19">INDIRECT(+$U$15&amp;V17)</f>
        <v>131.375</v>
      </c>
      <c r="W19" s="60">
        <f ca="1" t="shared" si="1"/>
        <v>82.375</v>
      </c>
      <c r="X19" s="60">
        <f ca="1" t="shared" si="1"/>
        <v>86</v>
      </c>
      <c r="Y19" s="60" t="str">
        <f ca="1" t="shared" si="1"/>
        <v>4000</v>
      </c>
      <c r="Z19" s="60">
        <f ca="1" t="shared" si="1"/>
        <v>131.375</v>
      </c>
      <c r="AA19" s="60">
        <f ca="1" t="shared" si="1"/>
        <v>82.375</v>
      </c>
      <c r="AB19" s="60">
        <f ca="1" t="shared" si="1"/>
        <v>86</v>
      </c>
      <c r="AC19" s="60" t="str">
        <f ca="1" t="shared" si="1"/>
        <v>2000</v>
      </c>
      <c r="AD19" s="60">
        <f ca="1" t="shared" si="1"/>
        <v>65.75</v>
      </c>
      <c r="AE19" s="60">
        <f ca="1" t="shared" si="1"/>
        <v>82.375</v>
      </c>
      <c r="AF19" s="60">
        <f ca="1" t="shared" si="1"/>
        <v>86</v>
      </c>
      <c r="AG19" s="60">
        <f ca="1" t="shared" si="1"/>
        <v>343</v>
      </c>
      <c r="AH19" s="60">
        <f ca="1" t="shared" si="1"/>
        <v>96</v>
      </c>
      <c r="AI19" s="60">
        <f ca="1" t="shared" si="1"/>
        <v>105</v>
      </c>
      <c r="AJ19" s="66"/>
    </row>
    <row r="20" spans="1:36" ht="18">
      <c r="A20" s="1"/>
      <c r="D20" s="211" t="str">
        <f>+Y19</f>
        <v>4000</v>
      </c>
      <c r="E20" s="80" t="s">
        <v>43</v>
      </c>
      <c r="F20" s="34">
        <v>0</v>
      </c>
      <c r="G20" s="35">
        <v>36</v>
      </c>
      <c r="H20" s="86">
        <f>IF(R22=1,+S22*R19,S$16)</f>
        <v>1686.5478896103896</v>
      </c>
      <c r="I20" s="37">
        <f>+Z19</f>
        <v>131.375</v>
      </c>
      <c r="J20" s="37">
        <f>+AA19</f>
        <v>82.375</v>
      </c>
      <c r="K20" s="37">
        <f>+AB19</f>
        <v>86</v>
      </c>
      <c r="L20" s="38">
        <f>+S19</f>
        <v>4028.9755140692637</v>
      </c>
      <c r="M20" s="39">
        <f>ROUNDDOWN(+(L20*M$18)-H20,0)</f>
        <v>1939</v>
      </c>
      <c r="N20" s="40"/>
      <c r="P20" s="66"/>
      <c r="Q20" s="67"/>
      <c r="R20" s="66">
        <f>+AD19*AE19/S17</f>
        <v>23.446563852813853</v>
      </c>
      <c r="S20" s="66">
        <f>+R20*AF19</f>
        <v>2016.4044913419914</v>
      </c>
      <c r="T20" s="67"/>
      <c r="U20" s="67"/>
      <c r="V20" s="67"/>
      <c r="W20" s="67"/>
      <c r="X20" s="67"/>
      <c r="Y20" s="67"/>
      <c r="Z20" s="67"/>
      <c r="AA20" s="67"/>
      <c r="AB20" s="69"/>
      <c r="AC20" s="67"/>
      <c r="AD20" s="67"/>
      <c r="AE20" s="67"/>
      <c r="AF20" s="67"/>
      <c r="AG20" s="66"/>
      <c r="AH20" s="66"/>
      <c r="AI20" s="66"/>
      <c r="AJ20" s="66"/>
    </row>
    <row r="21" spans="1:36" ht="18.75" thickBot="1">
      <c r="A21" s="1"/>
      <c r="D21" s="212" t="str">
        <f>+AC19</f>
        <v>2000</v>
      </c>
      <c r="E21" s="205" t="s">
        <v>104</v>
      </c>
      <c r="F21" s="206">
        <v>0</v>
      </c>
      <c r="G21" s="207">
        <v>12</v>
      </c>
      <c r="H21" s="86">
        <f>IF(R23=1,+S23*R20,S$16)</f>
        <v>281.35876623376623</v>
      </c>
      <c r="I21" s="37">
        <f>+AD19</f>
        <v>65.75</v>
      </c>
      <c r="J21" s="37">
        <f>+AE19</f>
        <v>82.375</v>
      </c>
      <c r="K21" s="37">
        <f>+AF19</f>
        <v>86</v>
      </c>
      <c r="L21" s="38">
        <f>+S20</f>
        <v>2016.4044913419914</v>
      </c>
      <c r="M21" s="39">
        <f>ROUNDDOWN(+(L21*M$18)-H21,0)</f>
        <v>1533</v>
      </c>
      <c r="N21" s="40"/>
      <c r="P21" s="66"/>
      <c r="Q21" s="67"/>
      <c r="R21" s="74">
        <f>IF(S21&gt;K19,0,1)</f>
        <v>1</v>
      </c>
      <c r="S21" s="60">
        <f>+(F19*12)+G19</f>
        <v>36.8125</v>
      </c>
      <c r="T21" s="67"/>
      <c r="U21" s="67"/>
      <c r="V21" s="67"/>
      <c r="W21" s="67"/>
      <c r="X21" s="67"/>
      <c r="Y21" s="67"/>
      <c r="Z21" s="67"/>
      <c r="AA21" s="67"/>
      <c r="AB21" s="69"/>
      <c r="AC21" s="67"/>
      <c r="AD21" s="67"/>
      <c r="AE21" s="67"/>
      <c r="AF21" s="67"/>
      <c r="AG21" s="66"/>
      <c r="AH21" s="66"/>
      <c r="AI21" s="66"/>
      <c r="AJ21" s="66"/>
    </row>
    <row r="22" spans="1:36" ht="18.75" thickBot="1">
      <c r="A22" s="1"/>
      <c r="D22" s="231" t="s">
        <v>49</v>
      </c>
      <c r="E22" s="232"/>
      <c r="F22" s="232"/>
      <c r="G22" s="232"/>
      <c r="H22" s="233"/>
      <c r="I22" s="41">
        <f>+AG19</f>
        <v>343</v>
      </c>
      <c r="J22" s="41">
        <f>+AH19</f>
        <v>96</v>
      </c>
      <c r="K22" s="41">
        <f>+AI19</f>
        <v>105</v>
      </c>
      <c r="L22" s="42"/>
      <c r="M22" s="43"/>
      <c r="N22" s="44"/>
      <c r="P22" s="66"/>
      <c r="Q22" s="67"/>
      <c r="R22" s="74">
        <f>IF(S22&gt;K20,0,1)</f>
        <v>1</v>
      </c>
      <c r="S22" s="60">
        <f>+(F20*12)+G20</f>
        <v>36</v>
      </c>
      <c r="T22" s="67"/>
      <c r="U22" s="67"/>
      <c r="V22" s="67"/>
      <c r="W22" s="67"/>
      <c r="X22" s="67"/>
      <c r="Y22" s="67"/>
      <c r="Z22" s="67"/>
      <c r="AA22" s="67"/>
      <c r="AB22" s="70"/>
      <c r="AC22" s="67"/>
      <c r="AD22" s="67"/>
      <c r="AE22" s="67"/>
      <c r="AF22" s="67"/>
      <c r="AG22" s="66"/>
      <c r="AH22" s="66"/>
      <c r="AI22" s="66"/>
      <c r="AJ22" s="66"/>
    </row>
    <row r="23" spans="1:36" ht="15.75">
      <c r="A23" s="1"/>
      <c r="I23" s="45"/>
      <c r="J23" s="45"/>
      <c r="K23" s="45"/>
      <c r="L23" s="45"/>
      <c r="M23" s="45"/>
      <c r="N23" s="45"/>
      <c r="P23" s="66"/>
      <c r="Q23" s="67"/>
      <c r="R23" s="74">
        <f>IF(S23&gt;K21,0,1)</f>
        <v>1</v>
      </c>
      <c r="S23" s="60">
        <f>+(F21*12)+G21</f>
        <v>12</v>
      </c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7"/>
      <c r="AG23" s="66"/>
      <c r="AH23" s="66"/>
      <c r="AI23" s="66"/>
      <c r="AJ23" s="66"/>
    </row>
    <row r="24" spans="1:36" ht="26.25" customHeight="1">
      <c r="A24" s="1"/>
      <c r="D24" s="214" t="s">
        <v>24</v>
      </c>
      <c r="E24" s="215"/>
      <c r="F24" s="215"/>
      <c r="G24" s="215"/>
      <c r="H24" s="215"/>
      <c r="I24" s="215"/>
      <c r="J24" s="215"/>
      <c r="K24" s="215"/>
      <c r="L24" s="215"/>
      <c r="M24" s="216"/>
      <c r="N24" s="46"/>
      <c r="O24" s="46"/>
      <c r="P24" s="115"/>
      <c r="Q24" s="115"/>
      <c r="R24" s="115"/>
      <c r="S24" s="67"/>
      <c r="T24" s="67"/>
      <c r="U24" s="67"/>
      <c r="V24" s="67"/>
      <c r="W24" s="67"/>
      <c r="X24" s="67"/>
      <c r="Y24" s="67"/>
      <c r="Z24" s="67"/>
      <c r="AA24" s="67"/>
      <c r="AB24" s="66"/>
      <c r="AC24" s="66"/>
      <c r="AD24" s="66"/>
      <c r="AE24" s="66"/>
      <c r="AF24" s="66"/>
      <c r="AG24" s="66"/>
      <c r="AH24" s="66"/>
      <c r="AI24" s="66"/>
      <c r="AJ24" s="66"/>
    </row>
    <row r="25" spans="1:36" ht="6.75" customHeight="1">
      <c r="A25" s="1"/>
      <c r="I25" s="218"/>
      <c r="J25" s="218"/>
      <c r="K25" s="23"/>
      <c r="L25" s="23"/>
      <c r="M25" s="23"/>
      <c r="N25" s="23"/>
      <c r="O25" s="47"/>
      <c r="P25" s="67"/>
      <c r="Q25" s="67"/>
      <c r="R25" s="67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</row>
    <row r="26" spans="1:41" ht="15" customHeight="1">
      <c r="A26" s="1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7"/>
      <c r="AF26" s="60"/>
      <c r="AG26" s="67"/>
      <c r="AH26" s="67"/>
      <c r="AI26" s="67"/>
      <c r="AJ26" s="67"/>
      <c r="AK26" s="47"/>
      <c r="AL26" s="47"/>
      <c r="AM26" s="47"/>
      <c r="AN26" s="47"/>
      <c r="AO26" s="47"/>
    </row>
    <row r="27" spans="1:41" ht="4.5" customHeight="1">
      <c r="A27" s="1"/>
      <c r="B27" s="1"/>
      <c r="C27" s="1"/>
      <c r="D27" s="1"/>
      <c r="E27" s="1"/>
      <c r="F27" s="1"/>
      <c r="G27" s="1"/>
      <c r="H27" s="1"/>
      <c r="I27" s="16"/>
      <c r="J27" s="16"/>
      <c r="K27" s="16"/>
      <c r="L27" s="16"/>
      <c r="M27" s="16"/>
      <c r="N27" s="16"/>
      <c r="O27" s="1"/>
      <c r="P27" s="66"/>
      <c r="Q27" s="66"/>
      <c r="R27" s="66"/>
      <c r="S27" s="66"/>
      <c r="T27" s="66" t="s">
        <v>106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7"/>
      <c r="AF27" s="67"/>
      <c r="AG27" s="67"/>
      <c r="AH27" s="67"/>
      <c r="AI27" s="67"/>
      <c r="AJ27" s="67"/>
      <c r="AK27" s="47"/>
      <c r="AL27" s="47"/>
      <c r="AM27" s="47"/>
      <c r="AN27" s="47"/>
      <c r="AO27" s="47"/>
    </row>
    <row r="28" spans="1:41" ht="33" customHeight="1">
      <c r="A28" s="1"/>
      <c r="B28" s="1"/>
      <c r="C28" s="1"/>
      <c r="D28" s="1"/>
      <c r="E28" s="1"/>
      <c r="F28" s="1"/>
      <c r="G28" s="1"/>
      <c r="H28" s="1"/>
      <c r="I28" s="16"/>
      <c r="J28" s="16"/>
      <c r="K28" s="16"/>
      <c r="L28" s="16"/>
      <c r="M28" s="16"/>
      <c r="N28" s="16"/>
      <c r="O28" s="1"/>
      <c r="P28" s="66"/>
      <c r="Q28" s="66"/>
      <c r="R28" s="66"/>
      <c r="S28" s="66"/>
      <c r="T28" s="87" t="str">
        <f>+Data3!A5</f>
        <v>E333/333/333</v>
      </c>
      <c r="U28" s="68">
        <v>1</v>
      </c>
      <c r="V28" s="68">
        <f aca="true" t="shared" si="2" ref="V28:V53">IF(F$16=T28,U28,V29)</f>
        <v>23</v>
      </c>
      <c r="W28" s="116"/>
      <c r="X28" s="66"/>
      <c r="Y28" s="66"/>
      <c r="Z28" s="66"/>
      <c r="AA28" s="66"/>
      <c r="AB28" s="66"/>
      <c r="AC28" s="66"/>
      <c r="AD28" s="66"/>
      <c r="AE28" s="67"/>
      <c r="AF28" s="72"/>
      <c r="AG28" s="71"/>
      <c r="AH28" s="71"/>
      <c r="AI28" s="71"/>
      <c r="AJ28" s="71"/>
      <c r="AK28" s="53"/>
      <c r="AL28" s="53"/>
      <c r="AM28" s="47"/>
      <c r="AN28" s="47"/>
      <c r="AO28" s="47"/>
    </row>
    <row r="29" spans="1:41" ht="15" customHeight="1">
      <c r="A29" s="1"/>
      <c r="B29" s="1"/>
      <c r="C29" s="1"/>
      <c r="D29" s="1"/>
      <c r="E29" s="1"/>
      <c r="F29" s="1"/>
      <c r="G29" s="1"/>
      <c r="H29" s="1"/>
      <c r="I29" s="16"/>
      <c r="J29" s="16"/>
      <c r="K29" s="16"/>
      <c r="L29" s="16"/>
      <c r="M29" s="16"/>
      <c r="N29" s="16"/>
      <c r="O29" s="1"/>
      <c r="P29" s="66"/>
      <c r="Q29" s="66"/>
      <c r="R29" s="66"/>
      <c r="S29" s="66"/>
      <c r="T29" s="87" t="str">
        <f>+Data3!A6</f>
        <v>E400/400/200</v>
      </c>
      <c r="U29" s="68">
        <v>2</v>
      </c>
      <c r="V29" s="68">
        <f t="shared" si="2"/>
        <v>23</v>
      </c>
      <c r="W29" s="116"/>
      <c r="X29" s="1"/>
      <c r="Y29" s="1"/>
      <c r="Z29" s="1"/>
      <c r="AA29" s="1"/>
      <c r="AB29" s="1"/>
      <c r="AC29" s="1"/>
      <c r="AD29" s="1"/>
      <c r="AE29" s="17"/>
      <c r="AF29" s="65"/>
      <c r="AG29" s="59"/>
      <c r="AH29" s="59"/>
      <c r="AI29" s="59"/>
      <c r="AJ29" s="59"/>
      <c r="AK29" s="51"/>
      <c r="AL29" s="51"/>
      <c r="AM29" s="47"/>
      <c r="AN29" s="47"/>
      <c r="AO29" s="47"/>
    </row>
    <row r="30" spans="1:41" ht="15.75">
      <c r="A30" s="1"/>
      <c r="B30" s="1"/>
      <c r="C30" s="1"/>
      <c r="D30" s="1"/>
      <c r="E30" s="1"/>
      <c r="F30" s="1"/>
      <c r="G30" s="1"/>
      <c r="H30" s="1"/>
      <c r="I30" s="16"/>
      <c r="J30" s="16"/>
      <c r="K30" s="16"/>
      <c r="L30" s="16"/>
      <c r="M30" s="16"/>
      <c r="N30" s="16"/>
      <c r="O30" s="1"/>
      <c r="P30" s="66"/>
      <c r="Q30" s="66"/>
      <c r="R30" s="66"/>
      <c r="S30" s="66"/>
      <c r="T30" s="87" t="str">
        <f>+Data3!A7</f>
        <v>E450/450/100</v>
      </c>
      <c r="U30" s="68">
        <v>3</v>
      </c>
      <c r="V30" s="68">
        <f t="shared" si="2"/>
        <v>23</v>
      </c>
      <c r="W30" s="117"/>
      <c r="X30" s="1"/>
      <c r="Y30" s="1"/>
      <c r="Z30" s="1"/>
      <c r="AA30" s="1"/>
      <c r="AB30" s="1"/>
      <c r="AC30" s="1"/>
      <c r="AD30" s="1"/>
      <c r="AE30" s="17"/>
      <c r="AF30" s="59"/>
      <c r="AG30" s="59"/>
      <c r="AH30" s="140"/>
      <c r="AI30" s="59"/>
      <c r="AJ30" s="140"/>
      <c r="AK30" s="51"/>
      <c r="AL30" s="54"/>
      <c r="AM30" s="47"/>
      <c r="AN30" s="47"/>
      <c r="AO30" s="47"/>
    </row>
    <row r="31" spans="1:41" ht="15.75">
      <c r="A31" s="1"/>
      <c r="B31" s="1"/>
      <c r="C31" s="1"/>
      <c r="D31" s="1"/>
      <c r="E31" s="1"/>
      <c r="F31" s="1"/>
      <c r="G31" s="1"/>
      <c r="H31" s="1"/>
      <c r="I31" s="16"/>
      <c r="J31" s="16"/>
      <c r="K31" s="16"/>
      <c r="L31" s="16"/>
      <c r="M31" s="16"/>
      <c r="N31" s="16"/>
      <c r="O31" s="1"/>
      <c r="P31" s="66"/>
      <c r="Q31" s="66"/>
      <c r="R31" s="66"/>
      <c r="S31" s="66"/>
      <c r="T31" s="87" t="str">
        <f>+Data3!A8</f>
        <v>E500/250/250</v>
      </c>
      <c r="U31" s="68">
        <v>4</v>
      </c>
      <c r="V31" s="68">
        <f t="shared" si="2"/>
        <v>23</v>
      </c>
      <c r="W31" s="117"/>
      <c r="X31" s="1"/>
      <c r="Y31" s="1"/>
      <c r="Z31" s="1"/>
      <c r="AA31" s="1"/>
      <c r="AB31" s="1"/>
      <c r="AC31" s="1"/>
      <c r="AD31" s="1"/>
      <c r="AE31" s="17"/>
      <c r="AF31" s="59"/>
      <c r="AG31" s="141"/>
      <c r="AH31" s="142"/>
      <c r="AI31" s="142"/>
      <c r="AJ31" s="143"/>
      <c r="AK31" s="47"/>
      <c r="AL31" s="47"/>
      <c r="AM31" s="47"/>
      <c r="AN31" s="47"/>
      <c r="AO31" s="47"/>
    </row>
    <row r="32" spans="1:41" ht="15.75">
      <c r="A32" s="1"/>
      <c r="B32" s="1"/>
      <c r="C32" s="1"/>
      <c r="D32" s="1"/>
      <c r="E32" s="1"/>
      <c r="F32" s="1"/>
      <c r="G32" s="1"/>
      <c r="H32" s="1"/>
      <c r="I32" s="16"/>
      <c r="J32" s="16"/>
      <c r="K32" s="16"/>
      <c r="L32" s="16"/>
      <c r="M32" s="16"/>
      <c r="N32" s="16"/>
      <c r="O32" s="1"/>
      <c r="P32" s="66"/>
      <c r="Q32" s="66"/>
      <c r="R32" s="66"/>
      <c r="S32" s="66"/>
      <c r="T32" s="87" t="str">
        <f>+Data3!A9</f>
        <v>E500/350/150</v>
      </c>
      <c r="U32" s="68">
        <v>5</v>
      </c>
      <c r="V32" s="68">
        <f t="shared" si="2"/>
        <v>23</v>
      </c>
      <c r="W32" s="117"/>
      <c r="X32" s="1"/>
      <c r="Y32" s="1"/>
      <c r="Z32" s="1"/>
      <c r="AA32" s="1"/>
      <c r="AB32" s="1"/>
      <c r="AC32" s="1"/>
      <c r="AD32" s="1"/>
      <c r="AE32" s="17"/>
      <c r="AF32" s="59"/>
      <c r="AG32" s="141"/>
      <c r="AH32" s="141"/>
      <c r="AI32" s="141"/>
      <c r="AJ32" s="59"/>
      <c r="AK32" s="47"/>
      <c r="AL32" s="47"/>
      <c r="AM32" s="47"/>
      <c r="AN32" s="47"/>
      <c r="AO32" s="47"/>
    </row>
    <row r="33" spans="1:41" ht="15.75">
      <c r="A33" s="1"/>
      <c r="B33" s="1"/>
      <c r="C33" s="1"/>
      <c r="D33" s="1"/>
      <c r="E33" s="1"/>
      <c r="F33" s="1"/>
      <c r="G33" s="1"/>
      <c r="H33" s="1"/>
      <c r="I33" s="16"/>
      <c r="J33" s="16"/>
      <c r="K33" s="16"/>
      <c r="L33" s="16"/>
      <c r="M33" s="16"/>
      <c r="N33" s="16"/>
      <c r="O33" s="1"/>
      <c r="P33" s="66"/>
      <c r="Q33" s="66"/>
      <c r="R33" s="66"/>
      <c r="S33" s="66"/>
      <c r="T33" s="87" t="str">
        <f>+Data3!A10</f>
        <v>E500/400/100</v>
      </c>
      <c r="U33" s="68">
        <v>6</v>
      </c>
      <c r="V33" s="68">
        <f t="shared" si="2"/>
        <v>23</v>
      </c>
      <c r="W33" s="117"/>
      <c r="X33" s="1"/>
      <c r="Y33" s="1"/>
      <c r="Z33" s="1"/>
      <c r="AA33" s="1"/>
      <c r="AB33" s="1"/>
      <c r="AC33" s="1"/>
      <c r="AD33" s="1"/>
      <c r="AE33" s="17"/>
      <c r="AF33" s="59"/>
      <c r="AG33" s="141"/>
      <c r="AH33" s="142"/>
      <c r="AI33" s="142"/>
      <c r="AJ33" s="143"/>
      <c r="AK33" s="47"/>
      <c r="AL33" s="47"/>
      <c r="AM33" s="47"/>
      <c r="AN33" s="47"/>
      <c r="AO33" s="47"/>
    </row>
    <row r="34" spans="1:41" ht="18">
      <c r="A34" s="1"/>
      <c r="B34" s="1"/>
      <c r="C34" s="1"/>
      <c r="D34" s="1"/>
      <c r="E34" s="1"/>
      <c r="F34" s="1"/>
      <c r="G34" s="1"/>
      <c r="H34" s="1"/>
      <c r="I34" s="16"/>
      <c r="J34" s="16"/>
      <c r="K34" s="16"/>
      <c r="L34" s="16"/>
      <c r="M34" s="16"/>
      <c r="N34" s="16"/>
      <c r="O34" s="1"/>
      <c r="P34" s="66"/>
      <c r="Q34" s="66"/>
      <c r="R34" s="66"/>
      <c r="S34" s="66"/>
      <c r="T34" s="87" t="str">
        <f>+Data3!A11</f>
        <v>E600/200/200</v>
      </c>
      <c r="U34" s="68">
        <v>7</v>
      </c>
      <c r="V34" s="68">
        <f t="shared" si="2"/>
        <v>23</v>
      </c>
      <c r="W34" s="117"/>
      <c r="X34" s="1"/>
      <c r="Y34" s="1"/>
      <c r="Z34" s="1"/>
      <c r="AA34" s="1"/>
      <c r="AB34" s="1"/>
      <c r="AC34" s="1"/>
      <c r="AD34" s="1"/>
      <c r="AE34" s="17"/>
      <c r="AF34" s="59"/>
      <c r="AG34" s="144"/>
      <c r="AH34" s="145"/>
      <c r="AI34" s="146"/>
      <c r="AJ34" s="147"/>
      <c r="AK34" s="56"/>
      <c r="AL34" s="56"/>
      <c r="AM34" s="56"/>
      <c r="AN34" s="47"/>
      <c r="AO34" s="47"/>
    </row>
    <row r="35" spans="1:41" ht="18">
      <c r="A35" s="1"/>
      <c r="B35" s="1"/>
      <c r="C35" s="1"/>
      <c r="D35" s="1"/>
      <c r="E35" s="1"/>
      <c r="F35" s="1"/>
      <c r="G35" s="1"/>
      <c r="H35" s="1"/>
      <c r="I35" s="16"/>
      <c r="J35" s="16"/>
      <c r="K35" s="16"/>
      <c r="L35" s="16"/>
      <c r="M35" s="16"/>
      <c r="N35" s="16"/>
      <c r="O35" s="1"/>
      <c r="P35" s="66"/>
      <c r="Q35" s="66"/>
      <c r="R35" s="66"/>
      <c r="S35" s="66"/>
      <c r="T35" s="87" t="str">
        <f>+Data3!A12</f>
        <v>E666/666/666</v>
      </c>
      <c r="U35" s="68">
        <v>8</v>
      </c>
      <c r="V35" s="68">
        <f t="shared" si="2"/>
        <v>23</v>
      </c>
      <c r="W35" s="66"/>
      <c r="X35" s="1"/>
      <c r="Y35" s="1"/>
      <c r="Z35" s="1"/>
      <c r="AA35" s="1"/>
      <c r="AB35" s="1"/>
      <c r="AC35" s="1"/>
      <c r="AD35" s="1"/>
      <c r="AE35" s="17"/>
      <c r="AF35" s="59"/>
      <c r="AG35" s="144"/>
      <c r="AH35" s="145"/>
      <c r="AI35" s="146"/>
      <c r="AJ35" s="147"/>
      <c r="AK35" s="56"/>
      <c r="AL35" s="56"/>
      <c r="AM35" s="56"/>
      <c r="AN35" s="47"/>
      <c r="AO35" s="47"/>
    </row>
    <row r="36" spans="1:41" ht="15.75">
      <c r="A36" s="1"/>
      <c r="B36" s="1"/>
      <c r="C36" s="1"/>
      <c r="D36" s="1"/>
      <c r="E36" s="1"/>
      <c r="F36" s="1"/>
      <c r="G36" s="1"/>
      <c r="H36" s="1"/>
      <c r="I36" s="16"/>
      <c r="J36" s="16"/>
      <c r="K36" s="16"/>
      <c r="L36" s="16"/>
      <c r="M36" s="16"/>
      <c r="N36" s="16"/>
      <c r="O36" s="1"/>
      <c r="P36" s="66"/>
      <c r="Q36" s="66"/>
      <c r="R36" s="66"/>
      <c r="S36" s="66"/>
      <c r="T36" s="87" t="str">
        <f>+Data3!A13</f>
        <v>E800/800/400</v>
      </c>
      <c r="U36" s="68">
        <v>9</v>
      </c>
      <c r="V36" s="68">
        <f t="shared" si="2"/>
        <v>23</v>
      </c>
      <c r="W36" s="66"/>
      <c r="X36" s="1"/>
      <c r="Y36" s="1"/>
      <c r="Z36" s="1"/>
      <c r="AA36" s="1"/>
      <c r="AB36" s="1"/>
      <c r="AC36" s="1"/>
      <c r="AD36" s="1"/>
      <c r="AE36" s="17"/>
      <c r="AF36" s="59"/>
      <c r="AG36" s="141"/>
      <c r="AH36" s="17"/>
      <c r="AI36" s="17"/>
      <c r="AJ36" s="17"/>
      <c r="AK36" s="47"/>
      <c r="AL36" s="47"/>
      <c r="AM36" s="47"/>
      <c r="AN36" s="47"/>
      <c r="AO36" s="47"/>
    </row>
    <row r="37" spans="1:41" ht="15.75">
      <c r="A37" s="1"/>
      <c r="B37" s="1"/>
      <c r="C37" s="1"/>
      <c r="D37" s="1"/>
      <c r="E37" s="1"/>
      <c r="F37" s="1"/>
      <c r="G37" s="1"/>
      <c r="H37" s="1"/>
      <c r="I37" s="16"/>
      <c r="J37" s="16"/>
      <c r="K37" s="16"/>
      <c r="L37" s="16"/>
      <c r="M37" s="16"/>
      <c r="N37" s="16"/>
      <c r="O37" s="1"/>
      <c r="P37" s="66"/>
      <c r="Q37" s="66"/>
      <c r="R37" s="66"/>
      <c r="S37" s="66"/>
      <c r="T37" s="87" t="str">
        <f>+Data3!A14</f>
        <v>E1000/500/500</v>
      </c>
      <c r="U37" s="68">
        <v>10</v>
      </c>
      <c r="V37" s="68">
        <f t="shared" si="2"/>
        <v>23</v>
      </c>
      <c r="W37" s="66"/>
      <c r="X37" s="1"/>
      <c r="Y37" s="1"/>
      <c r="Z37" s="1"/>
      <c r="AA37" s="1"/>
      <c r="AB37" s="1"/>
      <c r="AC37" s="1"/>
      <c r="AD37" s="1"/>
      <c r="AE37" s="17"/>
      <c r="AF37" s="52"/>
      <c r="AG37" s="59"/>
      <c r="AH37" s="59"/>
      <c r="AI37" s="59"/>
      <c r="AJ37" s="59"/>
      <c r="AK37" s="51"/>
      <c r="AL37" s="51"/>
      <c r="AM37" s="51"/>
      <c r="AN37" s="51"/>
      <c r="AO37" s="47"/>
    </row>
    <row r="38" spans="1:41" ht="15.75">
      <c r="A38" s="1"/>
      <c r="B38" s="1"/>
      <c r="C38" s="1"/>
      <c r="D38" s="1"/>
      <c r="E38" s="1"/>
      <c r="F38" s="1"/>
      <c r="G38" s="1"/>
      <c r="H38" s="1"/>
      <c r="I38" s="16"/>
      <c r="J38" s="16"/>
      <c r="K38" s="16"/>
      <c r="L38" s="16"/>
      <c r="M38" s="16"/>
      <c r="N38" s="16"/>
      <c r="O38" s="1"/>
      <c r="P38" s="66"/>
      <c r="Q38" s="66"/>
      <c r="R38" s="66"/>
      <c r="S38" s="66"/>
      <c r="T38" s="87" t="str">
        <f>+Data3!A15</f>
        <v>E1000/750/250</v>
      </c>
      <c r="U38" s="68">
        <v>11</v>
      </c>
      <c r="V38" s="68">
        <f t="shared" si="2"/>
        <v>23</v>
      </c>
      <c r="W38" s="66"/>
      <c r="X38" s="1"/>
      <c r="Y38" s="1"/>
      <c r="Z38" s="1"/>
      <c r="AA38" s="1"/>
      <c r="AB38" s="1"/>
      <c r="AC38" s="1"/>
      <c r="AD38" s="1"/>
      <c r="AE38" s="17"/>
      <c r="AF38" s="52"/>
      <c r="AG38" s="141"/>
      <c r="AH38" s="17"/>
      <c r="AI38" s="17"/>
      <c r="AJ38" s="143"/>
      <c r="AK38" s="47"/>
      <c r="AL38" s="47"/>
      <c r="AM38" s="47"/>
      <c r="AN38" s="47"/>
      <c r="AO38" s="47"/>
    </row>
    <row r="39" spans="1:41" ht="15.75">
      <c r="A39" s="1"/>
      <c r="B39" s="1"/>
      <c r="C39" s="1"/>
      <c r="D39" s="1"/>
      <c r="E39" s="1"/>
      <c r="F39" s="1"/>
      <c r="G39" s="1"/>
      <c r="H39" s="1"/>
      <c r="I39" s="16"/>
      <c r="J39" s="16"/>
      <c r="K39" s="16"/>
      <c r="L39" s="16"/>
      <c r="M39" s="16"/>
      <c r="N39" s="16"/>
      <c r="O39" s="1"/>
      <c r="P39" s="66"/>
      <c r="Q39" s="66"/>
      <c r="R39" s="66"/>
      <c r="S39" s="66"/>
      <c r="T39" s="87" t="str">
        <f>+Data3!A16</f>
        <v>E1000/800/200</v>
      </c>
      <c r="U39" s="68">
        <v>12</v>
      </c>
      <c r="V39" s="68">
        <f t="shared" si="2"/>
        <v>23</v>
      </c>
      <c r="W39" s="66"/>
      <c r="X39" s="1"/>
      <c r="Y39" s="1"/>
      <c r="Z39" s="1"/>
      <c r="AA39" s="1"/>
      <c r="AB39" s="1"/>
      <c r="AC39" s="1"/>
      <c r="AD39" s="1"/>
      <c r="AE39" s="17"/>
      <c r="AF39" s="59"/>
      <c r="AG39" s="141"/>
      <c r="AH39" s="148"/>
      <c r="AI39" s="148"/>
      <c r="AJ39" s="149"/>
      <c r="AK39" s="47"/>
      <c r="AL39" s="47"/>
      <c r="AM39" s="47"/>
      <c r="AN39" s="47"/>
      <c r="AO39" s="47"/>
    </row>
    <row r="40" spans="1:41" ht="15.75">
      <c r="A40" s="1"/>
      <c r="B40" s="1"/>
      <c r="C40" s="1"/>
      <c r="D40" s="1"/>
      <c r="E40" s="1"/>
      <c r="F40" s="1"/>
      <c r="G40" s="1"/>
      <c r="H40" s="1"/>
      <c r="I40" s="16"/>
      <c r="J40" s="16"/>
      <c r="K40" s="16"/>
      <c r="L40" s="16"/>
      <c r="M40" s="16"/>
      <c r="N40" s="16"/>
      <c r="O40" s="1"/>
      <c r="P40" s="66"/>
      <c r="Q40" s="66"/>
      <c r="R40" s="66"/>
      <c r="S40" s="66"/>
      <c r="T40" s="87" t="str">
        <f>+Data3!A17</f>
        <v>E1000/850/150</v>
      </c>
      <c r="U40" s="68">
        <v>13</v>
      </c>
      <c r="V40" s="68">
        <f t="shared" si="2"/>
        <v>23</v>
      </c>
      <c r="W40" s="66"/>
      <c r="X40" s="1"/>
      <c r="Y40" s="1"/>
      <c r="Z40" s="1"/>
      <c r="AA40" s="1"/>
      <c r="AB40" s="1"/>
      <c r="AC40" s="1"/>
      <c r="AD40" s="1"/>
      <c r="AE40" s="17"/>
      <c r="AF40" s="59"/>
      <c r="AG40" s="141"/>
      <c r="AH40" s="17"/>
      <c r="AI40" s="17"/>
      <c r="AJ40" s="17"/>
      <c r="AK40" s="47"/>
      <c r="AL40" s="47"/>
      <c r="AM40" s="47"/>
      <c r="AN40" s="47"/>
      <c r="AO40" s="47"/>
    </row>
    <row r="41" spans="1:36" ht="15.75">
      <c r="A41" s="1"/>
      <c r="B41" s="1"/>
      <c r="C41" s="1"/>
      <c r="D41" s="1"/>
      <c r="E41" s="1"/>
      <c r="F41" s="1"/>
      <c r="G41" s="1"/>
      <c r="H41" s="1"/>
      <c r="I41" s="16"/>
      <c r="J41" s="16"/>
      <c r="K41" s="16"/>
      <c r="L41" s="16"/>
      <c r="M41" s="16"/>
      <c r="N41" s="16"/>
      <c r="O41" s="1"/>
      <c r="P41" s="66"/>
      <c r="Q41" s="66"/>
      <c r="R41" s="66"/>
      <c r="S41" s="66"/>
      <c r="T41" s="87" t="str">
        <f>+Data3!A18</f>
        <v>E1500/350/150</v>
      </c>
      <c r="U41" s="68">
        <v>14</v>
      </c>
      <c r="V41" s="68">
        <f t="shared" si="2"/>
        <v>23</v>
      </c>
      <c r="W41" s="66"/>
      <c r="X41" s="1"/>
      <c r="Y41" s="1"/>
      <c r="Z41" s="1"/>
      <c r="AA41" s="1"/>
      <c r="AB41" s="1"/>
      <c r="AC41" s="1"/>
      <c r="AD41" s="1"/>
      <c r="AE41" s="17"/>
      <c r="AF41" s="59"/>
      <c r="AG41" s="141"/>
      <c r="AH41" s="1"/>
      <c r="AI41" s="1"/>
      <c r="AJ41" s="1"/>
    </row>
    <row r="42" spans="1:36" ht="15.75">
      <c r="A42" s="1"/>
      <c r="B42" s="1"/>
      <c r="C42" s="1"/>
      <c r="D42" s="1"/>
      <c r="E42" s="1"/>
      <c r="F42" s="1"/>
      <c r="G42" s="1"/>
      <c r="H42" s="1"/>
      <c r="I42" s="16"/>
      <c r="J42" s="16"/>
      <c r="K42" s="16"/>
      <c r="L42" s="16"/>
      <c r="M42" s="16"/>
      <c r="N42" s="16"/>
      <c r="O42" s="1"/>
      <c r="P42" s="66"/>
      <c r="Q42" s="66"/>
      <c r="R42" s="66"/>
      <c r="S42" s="66"/>
      <c r="T42" s="87" t="str">
        <f>+Data3!A19</f>
        <v>E1500/1000/500LP</v>
      </c>
      <c r="U42" s="68">
        <v>15</v>
      </c>
      <c r="V42" s="68">
        <f t="shared" si="2"/>
        <v>23</v>
      </c>
      <c r="W42" s="66"/>
      <c r="X42" s="1"/>
      <c r="Y42" s="1"/>
      <c r="Z42" s="1"/>
      <c r="AA42" s="1"/>
      <c r="AB42" s="1"/>
      <c r="AC42" s="1"/>
      <c r="AD42" s="1"/>
      <c r="AE42" s="17"/>
      <c r="AF42" s="59"/>
      <c r="AG42" s="141"/>
      <c r="AH42" s="1"/>
      <c r="AI42" s="1"/>
      <c r="AJ42" s="1"/>
    </row>
    <row r="43" spans="1:36" ht="15.75">
      <c r="A43" s="1"/>
      <c r="B43" s="1"/>
      <c r="C43" s="1"/>
      <c r="D43" s="1"/>
      <c r="E43" s="1"/>
      <c r="F43" s="1"/>
      <c r="G43" s="1"/>
      <c r="H43" s="1"/>
      <c r="I43" s="16"/>
      <c r="J43" s="16"/>
      <c r="K43" s="16"/>
      <c r="L43" s="16"/>
      <c r="M43" s="16"/>
      <c r="N43" s="16"/>
      <c r="O43" s="1"/>
      <c r="P43" s="66"/>
      <c r="Q43" s="66"/>
      <c r="R43" s="66"/>
      <c r="S43" s="66"/>
      <c r="T43" s="87" t="str">
        <f>+Data3!A20</f>
        <v>E2000/500/500LP</v>
      </c>
      <c r="U43" s="68">
        <v>16</v>
      </c>
      <c r="V43" s="68">
        <f t="shared" si="2"/>
        <v>23</v>
      </c>
      <c r="W43" s="66"/>
      <c r="X43" s="1"/>
      <c r="Y43" s="1"/>
      <c r="Z43" s="1"/>
      <c r="AA43" s="1"/>
      <c r="AB43" s="1"/>
      <c r="AC43" s="1"/>
      <c r="AD43" s="1"/>
      <c r="AE43" s="1"/>
      <c r="AF43" s="59"/>
      <c r="AG43" s="141"/>
      <c r="AH43" s="1"/>
      <c r="AI43" s="1"/>
      <c r="AJ43" s="1"/>
    </row>
    <row r="44" spans="1:36" ht="15.75">
      <c r="A44" s="1"/>
      <c r="B44" s="1"/>
      <c r="C44" s="1"/>
      <c r="D44" s="1"/>
      <c r="E44" s="1"/>
      <c r="F44" s="1"/>
      <c r="G44" s="1"/>
      <c r="H44" s="1"/>
      <c r="I44" s="16"/>
      <c r="J44" s="16"/>
      <c r="K44" s="16"/>
      <c r="L44" s="16"/>
      <c r="M44" s="16"/>
      <c r="N44" s="16"/>
      <c r="O44" s="1"/>
      <c r="P44" s="66"/>
      <c r="Q44" s="66"/>
      <c r="R44" s="66"/>
      <c r="S44" s="66"/>
      <c r="T44" s="87" t="str">
        <f>+Data3!A21</f>
        <v>E2000/1000/1000LP</v>
      </c>
      <c r="U44" s="68">
        <v>17</v>
      </c>
      <c r="V44" s="68">
        <f t="shared" si="2"/>
        <v>23</v>
      </c>
      <c r="W44" s="66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>
      <c r="A45" s="1"/>
      <c r="B45" s="1"/>
      <c r="C45" s="1"/>
      <c r="D45" s="1"/>
      <c r="E45" s="1"/>
      <c r="F45" s="1"/>
      <c r="G45" s="1"/>
      <c r="H45" s="1"/>
      <c r="I45" s="16"/>
      <c r="J45" s="16"/>
      <c r="K45" s="16"/>
      <c r="L45" s="16"/>
      <c r="M45" s="16"/>
      <c r="N45" s="16"/>
      <c r="O45" s="1"/>
      <c r="P45" s="66"/>
      <c r="Q45" s="66"/>
      <c r="R45" s="66"/>
      <c r="S45" s="66"/>
      <c r="T45" s="87" t="str">
        <f>+Data3!A22</f>
        <v>E2000/1500/500LP</v>
      </c>
      <c r="U45" s="68">
        <v>18</v>
      </c>
      <c r="V45" s="68">
        <f t="shared" si="2"/>
        <v>23</v>
      </c>
      <c r="W45" s="66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5.75">
      <c r="A46" s="1"/>
      <c r="B46" s="1"/>
      <c r="C46" s="1"/>
      <c r="D46" s="1"/>
      <c r="E46" s="1"/>
      <c r="F46" s="1"/>
      <c r="G46" s="1"/>
      <c r="H46" s="1"/>
      <c r="I46" s="16"/>
      <c r="J46" s="16"/>
      <c r="K46" s="16"/>
      <c r="L46" s="16"/>
      <c r="M46" s="16"/>
      <c r="N46" s="16"/>
      <c r="O46" s="1"/>
      <c r="P46" s="66"/>
      <c r="Q46" s="66"/>
      <c r="R46" s="66"/>
      <c r="S46" s="66"/>
      <c r="T46" s="87" t="str">
        <f>+Data3!A23</f>
        <v>E2000/2000/2000</v>
      </c>
      <c r="U46" s="68">
        <v>19</v>
      </c>
      <c r="V46" s="68">
        <f t="shared" si="2"/>
        <v>23</v>
      </c>
      <c r="W46" s="6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15.75">
      <c r="A47" s="1"/>
      <c r="B47" s="1"/>
      <c r="C47" s="1"/>
      <c r="D47" s="1"/>
      <c r="E47" s="1"/>
      <c r="F47" s="1"/>
      <c r="G47" s="1"/>
      <c r="H47" s="1"/>
      <c r="I47" s="16"/>
      <c r="J47" s="16"/>
      <c r="K47" s="16"/>
      <c r="L47" s="16"/>
      <c r="M47" s="16"/>
      <c r="N47" s="16"/>
      <c r="O47" s="1"/>
      <c r="P47" s="66"/>
      <c r="Q47" s="66"/>
      <c r="R47" s="66"/>
      <c r="S47" s="66"/>
      <c r="T47" s="87" t="str">
        <f>+Data3!A24</f>
        <v>E3000/2000/1000</v>
      </c>
      <c r="U47" s="68">
        <v>20</v>
      </c>
      <c r="V47" s="68">
        <f t="shared" si="2"/>
        <v>23</v>
      </c>
      <c r="W47" s="66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15.75">
      <c r="A48" s="1"/>
      <c r="B48" s="1"/>
      <c r="C48" s="1"/>
      <c r="D48" s="1"/>
      <c r="E48" s="1"/>
      <c r="F48" s="1"/>
      <c r="G48" s="1"/>
      <c r="H48" s="1"/>
      <c r="I48" s="16"/>
      <c r="J48" s="16"/>
      <c r="K48" s="16"/>
      <c r="L48" s="16"/>
      <c r="M48" s="16"/>
      <c r="N48" s="16"/>
      <c r="O48" s="1"/>
      <c r="P48" s="66"/>
      <c r="Q48" s="66"/>
      <c r="R48" s="66"/>
      <c r="S48" s="66"/>
      <c r="T48" s="87" t="str">
        <f>+Data3!A25</f>
        <v>E4000/1000/1000</v>
      </c>
      <c r="U48" s="68">
        <v>21</v>
      </c>
      <c r="V48" s="68">
        <f t="shared" si="2"/>
        <v>23</v>
      </c>
      <c r="W48" s="6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15.75">
      <c r="A49" s="1"/>
      <c r="B49" s="1"/>
      <c r="C49" s="1"/>
      <c r="D49" s="1"/>
      <c r="E49" s="1"/>
      <c r="F49" s="1"/>
      <c r="G49" s="1"/>
      <c r="H49" s="1"/>
      <c r="I49" s="16"/>
      <c r="J49" s="16"/>
      <c r="K49" s="16"/>
      <c r="L49" s="16"/>
      <c r="M49" s="16"/>
      <c r="N49" s="16"/>
      <c r="O49" s="1"/>
      <c r="P49" s="66"/>
      <c r="Q49" s="66"/>
      <c r="R49" s="66"/>
      <c r="S49" s="66"/>
      <c r="T49" s="87" t="str">
        <f>+Data3!A26</f>
        <v>E4000/3000/1000</v>
      </c>
      <c r="U49" s="68">
        <v>22</v>
      </c>
      <c r="V49" s="68">
        <f t="shared" si="2"/>
        <v>23</v>
      </c>
      <c r="W49" s="6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5.75">
      <c r="A50" s="1"/>
      <c r="B50" s="1"/>
      <c r="C50" s="1"/>
      <c r="D50" s="1"/>
      <c r="E50" s="1"/>
      <c r="F50" s="1"/>
      <c r="G50" s="1"/>
      <c r="H50" s="1"/>
      <c r="I50" s="16"/>
      <c r="J50" s="16"/>
      <c r="K50" s="16"/>
      <c r="L50" s="16"/>
      <c r="M50" s="16"/>
      <c r="N50" s="16"/>
      <c r="O50" s="1"/>
      <c r="P50" s="66"/>
      <c r="Q50" s="66"/>
      <c r="R50" s="66"/>
      <c r="S50" s="66"/>
      <c r="T50" s="87" t="str">
        <f>+Data3!A27</f>
        <v>E4000/4000/2000</v>
      </c>
      <c r="U50" s="68">
        <v>23</v>
      </c>
      <c r="V50" s="68">
        <f t="shared" si="2"/>
        <v>23</v>
      </c>
      <c r="W50" s="6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5.75">
      <c r="A51" s="1"/>
      <c r="B51" s="1"/>
      <c r="C51" s="1"/>
      <c r="D51" s="1"/>
      <c r="E51" s="1"/>
      <c r="F51" s="1"/>
      <c r="G51" s="1"/>
      <c r="H51" s="1"/>
      <c r="I51" s="16"/>
      <c r="J51" s="16"/>
      <c r="K51" s="16"/>
      <c r="L51" s="16"/>
      <c r="M51" s="16"/>
      <c r="N51" s="16"/>
      <c r="O51" s="1"/>
      <c r="P51" s="66"/>
      <c r="Q51" s="66"/>
      <c r="R51" s="66"/>
      <c r="S51" s="66"/>
      <c r="T51" s="87" t="str">
        <f>+Data3!A28</f>
        <v>E4000/4000/2000</v>
      </c>
      <c r="U51" s="68">
        <v>24</v>
      </c>
      <c r="V51" s="68">
        <f t="shared" si="2"/>
        <v>24</v>
      </c>
      <c r="W51" s="6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.75">
      <c r="A52" s="1"/>
      <c r="B52" s="1"/>
      <c r="C52" s="1"/>
      <c r="D52" s="1"/>
      <c r="E52" s="1"/>
      <c r="F52" s="1"/>
      <c r="G52" s="1"/>
      <c r="H52" s="1"/>
      <c r="I52" s="16"/>
      <c r="J52" s="16"/>
      <c r="K52" s="16"/>
      <c r="L52" s="16"/>
      <c r="M52" s="16"/>
      <c r="N52" s="16"/>
      <c r="O52" s="1"/>
      <c r="P52" s="66"/>
      <c r="Q52" s="66"/>
      <c r="R52" s="66"/>
      <c r="S52" s="66"/>
      <c r="T52" s="87" t="str">
        <f>+Data3!A29</f>
        <v>E6000/2000/2000</v>
      </c>
      <c r="U52" s="68">
        <v>25</v>
      </c>
      <c r="V52" s="68">
        <f t="shared" si="2"/>
        <v>0</v>
      </c>
      <c r="W52" s="6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5.75">
      <c r="A53" s="1"/>
      <c r="B53" s="1"/>
      <c r="C53" s="1"/>
      <c r="D53" s="1"/>
      <c r="E53" s="1"/>
      <c r="F53" s="1"/>
      <c r="G53" s="1"/>
      <c r="H53" s="1"/>
      <c r="I53" s="16"/>
      <c r="J53" s="16"/>
      <c r="K53" s="16"/>
      <c r="L53" s="16"/>
      <c r="M53" s="16"/>
      <c r="N53" s="16"/>
      <c r="O53" s="1"/>
      <c r="P53" s="66"/>
      <c r="Q53" s="66"/>
      <c r="R53" s="66"/>
      <c r="S53" s="66"/>
      <c r="T53" s="87" t="str">
        <f>+Data3!A30</f>
        <v>E8000/1000/1000</v>
      </c>
      <c r="U53" s="68">
        <v>26</v>
      </c>
      <c r="V53" s="68">
        <f t="shared" si="2"/>
        <v>0</v>
      </c>
      <c r="W53" s="66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8:22" ht="15.75">
      <c r="R54" s="118"/>
      <c r="T54" s="119"/>
      <c r="U54" s="120"/>
      <c r="V54" s="120"/>
    </row>
    <row r="55" spans="18:22" ht="15.75">
      <c r="R55" s="118"/>
      <c r="T55" s="119"/>
      <c r="U55" s="120"/>
      <c r="V55" s="120"/>
    </row>
    <row r="56" spans="18:22" ht="15.75">
      <c r="R56" s="118"/>
      <c r="T56" s="119"/>
      <c r="U56" s="120"/>
      <c r="V56" s="120"/>
    </row>
    <row r="57" spans="18:22" ht="15.75">
      <c r="R57" s="118"/>
      <c r="T57" s="119"/>
      <c r="U57" s="120"/>
      <c r="V57" s="120"/>
    </row>
    <row r="58" spans="18:22" ht="15.75">
      <c r="R58" s="118"/>
      <c r="T58" s="119"/>
      <c r="U58" s="120"/>
      <c r="V58" s="120"/>
    </row>
    <row r="59" spans="18:22" ht="15.75">
      <c r="R59" s="118"/>
      <c r="T59" s="119"/>
      <c r="U59" s="120"/>
      <c r="V59" s="120"/>
    </row>
    <row r="60" spans="18:22" ht="15.75">
      <c r="R60" s="118"/>
      <c r="T60" s="119"/>
      <c r="U60" s="120"/>
      <c r="V60" s="120"/>
    </row>
    <row r="61" spans="18:22" ht="15.75">
      <c r="R61" s="118"/>
      <c r="T61" s="119"/>
      <c r="U61" s="120"/>
      <c r="V61" s="120"/>
    </row>
    <row r="62" spans="18:22" ht="15.75">
      <c r="R62" s="118"/>
      <c r="T62" s="119"/>
      <c r="U62" s="120"/>
      <c r="V62" s="120"/>
    </row>
    <row r="63" spans="18:22" ht="15.75">
      <c r="R63" s="118"/>
      <c r="T63" s="119"/>
      <c r="U63" s="120"/>
      <c r="V63" s="120"/>
    </row>
    <row r="64" spans="18:22" ht="15.75">
      <c r="R64" s="118"/>
      <c r="T64" s="119"/>
      <c r="U64" s="120"/>
      <c r="V64" s="120"/>
    </row>
    <row r="65" spans="18:22" ht="15.75">
      <c r="R65" s="118"/>
      <c r="T65" s="119"/>
      <c r="U65" s="120"/>
      <c r="V65" s="120"/>
    </row>
    <row r="66" spans="18:22" ht="15.75">
      <c r="R66" s="118"/>
      <c r="T66" s="119"/>
      <c r="U66" s="120"/>
      <c r="V66" s="120"/>
    </row>
    <row r="67" spans="18:22" ht="15.75">
      <c r="R67" s="118"/>
      <c r="T67" s="119"/>
      <c r="U67" s="120"/>
      <c r="V67" s="120"/>
    </row>
    <row r="68" spans="18:22" ht="15.75">
      <c r="R68" s="118"/>
      <c r="T68" s="119"/>
      <c r="U68" s="120"/>
      <c r="V68" s="120"/>
    </row>
    <row r="69" spans="18:22" ht="15.75">
      <c r="R69" s="118"/>
      <c r="T69" s="119"/>
      <c r="U69" s="120"/>
      <c r="V69" s="120"/>
    </row>
    <row r="70" spans="18:22" ht="15.75">
      <c r="R70" s="118"/>
      <c r="T70" s="119"/>
      <c r="U70" s="120"/>
      <c r="V70" s="120"/>
    </row>
    <row r="71" spans="18:22" ht="15.75">
      <c r="R71" s="118"/>
      <c r="T71" s="119"/>
      <c r="U71" s="120"/>
      <c r="V71" s="120"/>
    </row>
    <row r="72" spans="18:22" ht="15.75">
      <c r="R72" s="118"/>
      <c r="T72" s="119"/>
      <c r="U72" s="120"/>
      <c r="V72" s="120"/>
    </row>
    <row r="73" spans="18:22" ht="15.75">
      <c r="R73" s="118"/>
      <c r="T73" s="119"/>
      <c r="U73" s="120"/>
      <c r="V73" s="120"/>
    </row>
    <row r="74" spans="18:22" ht="15.75">
      <c r="R74" s="118"/>
      <c r="T74" s="119"/>
      <c r="U74" s="120"/>
      <c r="V74" s="120"/>
    </row>
    <row r="75" spans="18:22" ht="15.75">
      <c r="R75" s="118"/>
      <c r="T75" s="119"/>
      <c r="U75" s="120"/>
      <c r="V75" s="120"/>
    </row>
    <row r="76" spans="18:22" ht="15.75">
      <c r="R76" s="118"/>
      <c r="T76" s="119"/>
      <c r="U76" s="120"/>
      <c r="V76" s="120"/>
    </row>
    <row r="77" spans="18:22" ht="15.75">
      <c r="R77" s="118"/>
      <c r="T77" s="119"/>
      <c r="U77" s="120"/>
      <c r="V77" s="120"/>
    </row>
  </sheetData>
  <sheetProtection sheet="1" objects="1" scenarios="1" selectLockedCells="1"/>
  <mergeCells count="14">
    <mergeCell ref="D24:M24"/>
    <mergeCell ref="D5:L5"/>
    <mergeCell ref="I25:J25"/>
    <mergeCell ref="F17:G17"/>
    <mergeCell ref="C10:N10"/>
    <mergeCell ref="I17:K17"/>
    <mergeCell ref="L16:L18"/>
    <mergeCell ref="F16:J16"/>
    <mergeCell ref="D16:E16"/>
    <mergeCell ref="D22:H22"/>
    <mergeCell ref="D3:M3"/>
    <mergeCell ref="D8:M8"/>
    <mergeCell ref="D4:M4"/>
    <mergeCell ref="D6:L6"/>
  </mergeCells>
  <dataValidations count="1">
    <dataValidation type="list" allowBlank="1" showInputMessage="1" showErrorMessage="1" promptTitle="List of available E-Split Charts" prompt="Please use arrow to the right to activate drop-down list and then click on desired size from the list." errorTitle="ERROR" error="Please choose from drop-down list using arrow to the right. " sqref="F16:J16">
      <formula1>$T$27:$T$53</formula1>
    </dataValidation>
  </dataValidations>
  <hyperlinks>
    <hyperlink ref="I14" r:id="rId1" display="http://www.convault.com"/>
    <hyperlink ref="I13" r:id="rId2" display="info@convault.com"/>
  </hyperlinks>
  <printOptions horizontalCentered="1"/>
  <pageMargins left="0.5" right="0.5" top="1" bottom="1" header="0.5" footer="0.5"/>
  <pageSetup fitToHeight="1" fitToWidth="1" horizontalDpi="600" verticalDpi="600" orientation="landscape" r:id="rId4"/>
  <headerFooter alignWithMargins="0">
    <oddFooter>&amp;CPrinted &amp;D at 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114" customWidth="1"/>
    <col min="2" max="2" width="2.57421875" style="114" customWidth="1"/>
    <col min="3" max="3" width="14.140625" style="114" bestFit="1" customWidth="1"/>
    <col min="4" max="4" width="3.7109375" style="114" hidden="1" customWidth="1"/>
    <col min="5" max="5" width="12.7109375" style="114" bestFit="1" customWidth="1"/>
    <col min="6" max="6" width="7.7109375" style="114" bestFit="1" customWidth="1"/>
    <col min="7" max="7" width="7.140625" style="114" bestFit="1" customWidth="1"/>
    <col min="8" max="8" width="10.8515625" style="114" bestFit="1" customWidth="1"/>
    <col min="9" max="10" width="9.57421875" style="114" bestFit="1" customWidth="1"/>
    <col min="11" max="11" width="5.8515625" style="114" bestFit="1" customWidth="1"/>
    <col min="12" max="12" width="10.7109375" style="114" bestFit="1" customWidth="1"/>
    <col min="13" max="14" width="9.57421875" style="114" bestFit="1" customWidth="1"/>
    <col min="15" max="15" width="10.7109375" style="114" bestFit="1" customWidth="1"/>
    <col min="16" max="16" width="9.57421875" style="114" bestFit="1" customWidth="1"/>
    <col min="17" max="17" width="10.7109375" style="114" bestFit="1" customWidth="1"/>
    <col min="18" max="18" width="2.140625" style="114" customWidth="1"/>
    <col min="19" max="16384" width="8.8515625" style="114" customWidth="1"/>
  </cols>
  <sheetData>
    <row r="1" spans="1:17" ht="12.75">
      <c r="A1" s="129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9.5">
      <c r="A2" s="94"/>
      <c r="B2" s="94"/>
      <c r="C2" s="164" t="s">
        <v>41</v>
      </c>
      <c r="D2" s="165"/>
      <c r="E2" s="165"/>
      <c r="F2" s="165"/>
      <c r="G2" s="165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17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</row>
    <row r="6" spans="1:17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</row>
    <row r="7" spans="1:17" ht="18.75" thickBot="1">
      <c r="A7" s="150"/>
      <c r="B7" s="150"/>
      <c r="C7" s="173" t="s">
        <v>102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</row>
    <row r="8" spans="1:17" ht="12.75">
      <c r="A8" s="150"/>
      <c r="B8" s="150"/>
      <c r="C8" s="166"/>
      <c r="D8" s="166"/>
      <c r="E8" s="167"/>
      <c r="F8" s="241" t="s">
        <v>34</v>
      </c>
      <c r="G8" s="238" t="s">
        <v>31</v>
      </c>
      <c r="H8" s="239"/>
      <c r="I8" s="239"/>
      <c r="J8" s="240"/>
      <c r="K8" s="238" t="s">
        <v>32</v>
      </c>
      <c r="L8" s="239"/>
      <c r="M8" s="239"/>
      <c r="N8" s="240"/>
      <c r="O8" s="238" t="s">
        <v>28</v>
      </c>
      <c r="P8" s="239"/>
      <c r="Q8" s="240"/>
    </row>
    <row r="9" spans="1:17" ht="4.5" customHeight="1">
      <c r="A9" s="150"/>
      <c r="B9" s="150"/>
      <c r="C9" s="168"/>
      <c r="D9" s="168"/>
      <c r="E9" s="169"/>
      <c r="F9" s="242"/>
      <c r="G9" s="122"/>
      <c r="H9" s="123"/>
      <c r="I9" s="123"/>
      <c r="J9" s="124"/>
      <c r="K9" s="122"/>
      <c r="L9" s="123"/>
      <c r="M9" s="123"/>
      <c r="N9" s="124"/>
      <c r="O9" s="122"/>
      <c r="P9" s="125"/>
      <c r="Q9" s="121"/>
    </row>
    <row r="10" spans="1:18" ht="27" thickBot="1">
      <c r="A10" s="150"/>
      <c r="B10" s="150"/>
      <c r="C10" s="157" t="s">
        <v>101</v>
      </c>
      <c r="D10" s="157"/>
      <c r="E10" s="158" t="s">
        <v>35</v>
      </c>
      <c r="F10" s="243"/>
      <c r="G10" s="159" t="s">
        <v>33</v>
      </c>
      <c r="H10" s="160" t="s">
        <v>19</v>
      </c>
      <c r="I10" s="160" t="s">
        <v>20</v>
      </c>
      <c r="J10" s="161" t="s">
        <v>21</v>
      </c>
      <c r="K10" s="159" t="s">
        <v>33</v>
      </c>
      <c r="L10" s="160" t="s">
        <v>19</v>
      </c>
      <c r="M10" s="160" t="s">
        <v>20</v>
      </c>
      <c r="N10" s="161" t="s">
        <v>21</v>
      </c>
      <c r="O10" s="162" t="s">
        <v>19</v>
      </c>
      <c r="P10" s="160" t="s">
        <v>20</v>
      </c>
      <c r="Q10" s="161" t="s">
        <v>21</v>
      </c>
      <c r="R10" s="163"/>
    </row>
    <row r="11" spans="1:18" ht="15.75">
      <c r="A11" s="150"/>
      <c r="B11" s="150"/>
      <c r="C11" s="172" t="str">
        <f>+"E"&amp;G11&amp;F11</f>
        <v>E125</v>
      </c>
      <c r="D11" s="237" t="s">
        <v>36</v>
      </c>
      <c r="E11" s="174">
        <v>250</v>
      </c>
      <c r="F11" s="103"/>
      <c r="G11" s="106">
        <v>125</v>
      </c>
      <c r="H11" s="104">
        <v>40</v>
      </c>
      <c r="I11" s="104">
        <v>33</v>
      </c>
      <c r="J11" s="105">
        <v>23</v>
      </c>
      <c r="K11" s="106">
        <v>125</v>
      </c>
      <c r="L11" s="130">
        <v>40</v>
      </c>
      <c r="M11" s="130">
        <v>33</v>
      </c>
      <c r="N11" s="131">
        <v>23</v>
      </c>
      <c r="O11" s="130">
        <v>92</v>
      </c>
      <c r="P11" s="130">
        <v>45</v>
      </c>
      <c r="Q11" s="131">
        <v>39</v>
      </c>
      <c r="R11" s="163"/>
    </row>
    <row r="12" spans="1:18" ht="15.75">
      <c r="A12" s="150"/>
      <c r="B12" s="150"/>
      <c r="C12" s="122" t="str">
        <f aca="true" t="shared" si="0" ref="C12:C24">+"E"&amp;G12&amp;F12</f>
        <v>E250</v>
      </c>
      <c r="D12" s="237"/>
      <c r="E12" s="175">
        <v>500</v>
      </c>
      <c r="F12" s="107"/>
      <c r="G12" s="106">
        <v>250</v>
      </c>
      <c r="H12" s="104">
        <v>60</v>
      </c>
      <c r="I12" s="104">
        <v>42</v>
      </c>
      <c r="J12" s="105">
        <v>24</v>
      </c>
      <c r="K12" s="106">
        <v>250</v>
      </c>
      <c r="L12" s="130">
        <v>60</v>
      </c>
      <c r="M12" s="130">
        <v>42</v>
      </c>
      <c r="N12" s="131">
        <v>24</v>
      </c>
      <c r="O12" s="130">
        <v>132</v>
      </c>
      <c r="P12" s="130">
        <v>54</v>
      </c>
      <c r="Q12" s="131">
        <v>40</v>
      </c>
      <c r="R12" s="163"/>
    </row>
    <row r="13" spans="1:18" ht="15.75">
      <c r="A13" s="150"/>
      <c r="B13" s="150"/>
      <c r="C13" s="122" t="str">
        <f t="shared" si="0"/>
        <v>E500</v>
      </c>
      <c r="D13" s="237"/>
      <c r="E13" s="175">
        <v>1000</v>
      </c>
      <c r="F13" s="108"/>
      <c r="G13" s="106">
        <v>500</v>
      </c>
      <c r="H13" s="109">
        <v>60</v>
      </c>
      <c r="I13" s="109">
        <v>55.75</v>
      </c>
      <c r="J13" s="105">
        <v>36</v>
      </c>
      <c r="K13" s="106">
        <v>500</v>
      </c>
      <c r="L13" s="130">
        <v>60</v>
      </c>
      <c r="M13" s="130">
        <v>55.75</v>
      </c>
      <c r="N13" s="131">
        <v>36</v>
      </c>
      <c r="O13" s="130">
        <v>132</v>
      </c>
      <c r="P13" s="130">
        <v>68</v>
      </c>
      <c r="Q13" s="131">
        <v>52</v>
      </c>
      <c r="R13" s="163"/>
    </row>
    <row r="14" spans="1:18" ht="15.75">
      <c r="A14" s="150"/>
      <c r="B14" s="150"/>
      <c r="C14" s="122" t="str">
        <f t="shared" si="0"/>
        <v>E1000</v>
      </c>
      <c r="D14" s="237"/>
      <c r="E14" s="175">
        <v>2000</v>
      </c>
      <c r="F14" s="108"/>
      <c r="G14" s="106">
        <v>1000</v>
      </c>
      <c r="H14" s="109">
        <v>60.875</v>
      </c>
      <c r="I14" s="109">
        <v>83.75</v>
      </c>
      <c r="J14" s="132">
        <v>46.8125</v>
      </c>
      <c r="K14" s="106">
        <v>1000</v>
      </c>
      <c r="L14" s="130">
        <v>60.875</v>
      </c>
      <c r="M14" s="130">
        <v>83.75</v>
      </c>
      <c r="N14" s="131">
        <v>46.8125</v>
      </c>
      <c r="O14" s="130">
        <v>135</v>
      </c>
      <c r="P14" s="130">
        <v>96</v>
      </c>
      <c r="Q14" s="131">
        <v>66</v>
      </c>
      <c r="R14" s="163"/>
    </row>
    <row r="15" spans="1:18" ht="15.75">
      <c r="A15" s="150"/>
      <c r="B15" s="150"/>
      <c r="C15" s="122" t="str">
        <f t="shared" si="0"/>
        <v>E1500DW</v>
      </c>
      <c r="D15" s="237"/>
      <c r="E15" s="175">
        <v>3000</v>
      </c>
      <c r="F15" s="108" t="s">
        <v>27</v>
      </c>
      <c r="G15" s="106">
        <v>1500</v>
      </c>
      <c r="H15" s="109">
        <v>65.9375</v>
      </c>
      <c r="I15" s="109">
        <v>82.25</v>
      </c>
      <c r="J15" s="132">
        <v>64.25</v>
      </c>
      <c r="K15" s="106">
        <v>1500</v>
      </c>
      <c r="L15" s="130">
        <v>65.9375</v>
      </c>
      <c r="M15" s="130">
        <v>82.25</v>
      </c>
      <c r="N15" s="131">
        <v>64.25</v>
      </c>
      <c r="O15" s="130">
        <v>146</v>
      </c>
      <c r="P15" s="130">
        <v>96</v>
      </c>
      <c r="Q15" s="131">
        <v>83</v>
      </c>
      <c r="R15" s="163"/>
    </row>
    <row r="16" spans="1:18" ht="15.75">
      <c r="A16" s="150"/>
      <c r="B16" s="150"/>
      <c r="C16" s="122" t="str">
        <f t="shared" si="0"/>
        <v>E1500HP</v>
      </c>
      <c r="D16" s="237"/>
      <c r="E16" s="175">
        <v>3000</v>
      </c>
      <c r="F16" s="108" t="s">
        <v>29</v>
      </c>
      <c r="G16" s="106">
        <v>1500</v>
      </c>
      <c r="H16" s="109">
        <v>50.8125</v>
      </c>
      <c r="I16" s="109">
        <v>82.25</v>
      </c>
      <c r="J16" s="132">
        <v>86</v>
      </c>
      <c r="K16" s="106">
        <v>1500</v>
      </c>
      <c r="L16" s="130">
        <v>50.8125</v>
      </c>
      <c r="M16" s="130">
        <v>82.25</v>
      </c>
      <c r="N16" s="131">
        <v>86</v>
      </c>
      <c r="O16" s="130">
        <v>117</v>
      </c>
      <c r="P16" s="130">
        <v>96</v>
      </c>
      <c r="Q16" s="131">
        <v>105</v>
      </c>
      <c r="R16" s="163"/>
    </row>
    <row r="17" spans="1:18" ht="15.75">
      <c r="A17" s="150"/>
      <c r="B17" s="150"/>
      <c r="C17" s="122" t="str">
        <f t="shared" si="0"/>
        <v>E1500LP</v>
      </c>
      <c r="D17" s="237"/>
      <c r="E17" s="175">
        <v>3000</v>
      </c>
      <c r="F17" s="108" t="s">
        <v>30</v>
      </c>
      <c r="G17" s="106">
        <v>1500</v>
      </c>
      <c r="H17" s="109">
        <v>60.875</v>
      </c>
      <c r="I17" s="109">
        <v>83.75</v>
      </c>
      <c r="J17" s="132">
        <v>68.5</v>
      </c>
      <c r="K17" s="106">
        <v>1500</v>
      </c>
      <c r="L17" s="130">
        <v>60.875</v>
      </c>
      <c r="M17" s="130">
        <v>83.75</v>
      </c>
      <c r="N17" s="131">
        <v>68.5</v>
      </c>
      <c r="O17" s="130">
        <v>135</v>
      </c>
      <c r="P17" s="130">
        <v>96</v>
      </c>
      <c r="Q17" s="131">
        <v>87.5</v>
      </c>
      <c r="R17" s="163"/>
    </row>
    <row r="18" spans="1:18" ht="15.75">
      <c r="A18" s="150"/>
      <c r="B18" s="150"/>
      <c r="C18" s="122" t="str">
        <f t="shared" si="0"/>
        <v>E2000DW</v>
      </c>
      <c r="D18" s="237"/>
      <c r="E18" s="175">
        <v>4000</v>
      </c>
      <c r="F18" s="108" t="s">
        <v>27</v>
      </c>
      <c r="G18" s="106">
        <v>2000</v>
      </c>
      <c r="H18" s="109">
        <v>65.9375</v>
      </c>
      <c r="I18" s="109">
        <v>82.375</v>
      </c>
      <c r="J18" s="105">
        <v>86</v>
      </c>
      <c r="K18" s="106">
        <v>2000</v>
      </c>
      <c r="L18" s="130">
        <v>65.9375</v>
      </c>
      <c r="M18" s="130">
        <v>82.375</v>
      </c>
      <c r="N18" s="131">
        <v>86</v>
      </c>
      <c r="O18" s="130">
        <v>146</v>
      </c>
      <c r="P18" s="130">
        <v>96</v>
      </c>
      <c r="Q18" s="131">
        <v>105</v>
      </c>
      <c r="R18" s="163"/>
    </row>
    <row r="19" spans="1:18" ht="15.75">
      <c r="A19" s="150"/>
      <c r="B19" s="150"/>
      <c r="C19" s="122" t="str">
        <f t="shared" si="0"/>
        <v>E2000LP</v>
      </c>
      <c r="D19" s="237"/>
      <c r="E19" s="175">
        <v>4000</v>
      </c>
      <c r="F19" s="108" t="s">
        <v>30</v>
      </c>
      <c r="G19" s="106">
        <v>2000</v>
      </c>
      <c r="H19" s="109">
        <v>98.4375</v>
      </c>
      <c r="I19" s="109">
        <v>82.375</v>
      </c>
      <c r="J19" s="105">
        <v>58</v>
      </c>
      <c r="K19" s="106">
        <v>2000</v>
      </c>
      <c r="L19" s="130">
        <v>98.4375</v>
      </c>
      <c r="M19" s="130">
        <v>82.375</v>
      </c>
      <c r="N19" s="131">
        <v>58</v>
      </c>
      <c r="O19" s="130">
        <v>211</v>
      </c>
      <c r="P19" s="130">
        <v>96</v>
      </c>
      <c r="Q19" s="131">
        <v>77</v>
      </c>
      <c r="R19" s="163"/>
    </row>
    <row r="20" spans="1:18" ht="15.75">
      <c r="A20" s="150"/>
      <c r="B20" s="150"/>
      <c r="C20" s="122" t="str">
        <f t="shared" si="0"/>
        <v>E2000HP</v>
      </c>
      <c r="D20" s="237"/>
      <c r="E20" s="175">
        <v>4000</v>
      </c>
      <c r="F20" s="108" t="s">
        <v>29</v>
      </c>
      <c r="G20" s="106">
        <v>2000</v>
      </c>
      <c r="H20" s="109">
        <v>67.8125</v>
      </c>
      <c r="I20" s="109">
        <v>82.375</v>
      </c>
      <c r="J20" s="105">
        <v>86</v>
      </c>
      <c r="K20" s="106">
        <v>2000</v>
      </c>
      <c r="L20" s="130">
        <v>67.8125</v>
      </c>
      <c r="M20" s="130">
        <v>82.375</v>
      </c>
      <c r="N20" s="131">
        <v>86</v>
      </c>
      <c r="O20" s="130">
        <v>150</v>
      </c>
      <c r="P20" s="130">
        <v>96</v>
      </c>
      <c r="Q20" s="131">
        <v>105</v>
      </c>
      <c r="R20" s="163"/>
    </row>
    <row r="21" spans="1:18" ht="15.75">
      <c r="A21" s="150"/>
      <c r="B21" s="150"/>
      <c r="C21" s="122" t="str">
        <f t="shared" si="0"/>
        <v>E3000</v>
      </c>
      <c r="D21" s="237"/>
      <c r="E21" s="175">
        <v>6000</v>
      </c>
      <c r="F21" s="108"/>
      <c r="G21" s="106">
        <v>3000</v>
      </c>
      <c r="H21" s="109">
        <v>98.4375</v>
      </c>
      <c r="I21" s="109">
        <v>82.375</v>
      </c>
      <c r="J21" s="105">
        <v>86</v>
      </c>
      <c r="K21" s="106">
        <v>3000</v>
      </c>
      <c r="L21" s="130">
        <v>98.4375</v>
      </c>
      <c r="M21" s="130">
        <v>82.375</v>
      </c>
      <c r="N21" s="131">
        <v>86</v>
      </c>
      <c r="O21" s="130">
        <v>211</v>
      </c>
      <c r="P21" s="130">
        <v>96</v>
      </c>
      <c r="Q21" s="131">
        <v>105</v>
      </c>
      <c r="R21" s="163"/>
    </row>
    <row r="22" spans="1:18" ht="15.75">
      <c r="A22" s="150"/>
      <c r="B22" s="150"/>
      <c r="C22" s="122" t="str">
        <f t="shared" si="0"/>
        <v>E4000</v>
      </c>
      <c r="D22" s="237"/>
      <c r="E22" s="175">
        <v>8000</v>
      </c>
      <c r="F22" s="108"/>
      <c r="G22" s="106">
        <v>4000</v>
      </c>
      <c r="H22" s="109">
        <v>131.4375</v>
      </c>
      <c r="I22" s="109">
        <v>82.375</v>
      </c>
      <c r="J22" s="105">
        <v>86</v>
      </c>
      <c r="K22" s="106">
        <v>4000</v>
      </c>
      <c r="L22" s="130">
        <v>131.4375</v>
      </c>
      <c r="M22" s="130">
        <v>82.375</v>
      </c>
      <c r="N22" s="131">
        <v>86</v>
      </c>
      <c r="O22" s="130">
        <v>277</v>
      </c>
      <c r="P22" s="130">
        <v>96</v>
      </c>
      <c r="Q22" s="131">
        <v>105</v>
      </c>
      <c r="R22" s="163"/>
    </row>
    <row r="23" spans="1:18" ht="15.75">
      <c r="A23" s="150"/>
      <c r="B23" s="150"/>
      <c r="C23" s="122" t="str">
        <f t="shared" si="0"/>
        <v>E5000</v>
      </c>
      <c r="D23" s="237"/>
      <c r="E23" s="175">
        <v>10000</v>
      </c>
      <c r="F23" s="108"/>
      <c r="G23" s="106">
        <v>5000</v>
      </c>
      <c r="H23" s="109">
        <v>164.4375</v>
      </c>
      <c r="I23" s="109">
        <v>82.375</v>
      </c>
      <c r="J23" s="105">
        <v>86</v>
      </c>
      <c r="K23" s="106">
        <v>5000</v>
      </c>
      <c r="L23" s="130">
        <v>164.4375</v>
      </c>
      <c r="M23" s="130">
        <v>82.375</v>
      </c>
      <c r="N23" s="131">
        <v>86</v>
      </c>
      <c r="O23" s="130">
        <v>343</v>
      </c>
      <c r="P23" s="130">
        <v>96</v>
      </c>
      <c r="Q23" s="131">
        <v>105</v>
      </c>
      <c r="R23" s="163"/>
    </row>
    <row r="24" spans="1:18" ht="16.5" thickBot="1">
      <c r="A24" s="150"/>
      <c r="B24" s="150"/>
      <c r="C24" s="170" t="str">
        <f t="shared" si="0"/>
        <v>E6000</v>
      </c>
      <c r="D24" s="237"/>
      <c r="E24" s="176">
        <v>12000</v>
      </c>
      <c r="F24" s="133"/>
      <c r="G24" s="151">
        <v>6000</v>
      </c>
      <c r="H24" s="111">
        <v>197.25</v>
      </c>
      <c r="I24" s="111">
        <v>82.375</v>
      </c>
      <c r="J24" s="110">
        <v>86</v>
      </c>
      <c r="K24" s="151">
        <v>6000</v>
      </c>
      <c r="L24" s="111">
        <v>197.25</v>
      </c>
      <c r="M24" s="111">
        <v>82.375</v>
      </c>
      <c r="N24" s="134">
        <v>86</v>
      </c>
      <c r="O24" s="111">
        <v>409</v>
      </c>
      <c r="P24" s="111">
        <v>96</v>
      </c>
      <c r="Q24" s="134">
        <v>105</v>
      </c>
      <c r="R24" s="163"/>
    </row>
    <row r="25" spans="1:18" ht="15.75">
      <c r="A25" s="150"/>
      <c r="B25" s="150"/>
      <c r="C25" s="168" t="str">
        <f>+"E"&amp;G25&amp;"/"&amp;K25&amp;F25</f>
        <v>E300/200</v>
      </c>
      <c r="D25" s="127"/>
      <c r="E25" s="174">
        <v>500</v>
      </c>
      <c r="F25" s="103"/>
      <c r="G25" s="152">
        <v>300</v>
      </c>
      <c r="H25" s="135">
        <v>72</v>
      </c>
      <c r="I25" s="135">
        <v>43.125</v>
      </c>
      <c r="J25" s="112">
        <v>24</v>
      </c>
      <c r="K25" s="153">
        <v>200</v>
      </c>
      <c r="L25" s="130">
        <v>48</v>
      </c>
      <c r="M25" s="130">
        <v>43.125</v>
      </c>
      <c r="N25" s="131">
        <v>24</v>
      </c>
      <c r="O25" s="130">
        <v>132</v>
      </c>
      <c r="P25" s="130">
        <v>54</v>
      </c>
      <c r="Q25" s="131">
        <v>40</v>
      </c>
      <c r="R25" s="163"/>
    </row>
    <row r="26" spans="1:18" ht="15.75">
      <c r="A26" s="150"/>
      <c r="B26" s="150"/>
      <c r="C26" s="122" t="str">
        <f aca="true" t="shared" si="1" ref="C26:C60">+"E"&amp;G26&amp;"/"&amp;K26&amp;F26</f>
        <v>E350/150</v>
      </c>
      <c r="D26" s="127"/>
      <c r="E26" s="175">
        <v>500</v>
      </c>
      <c r="F26" s="108"/>
      <c r="G26" s="154">
        <v>350</v>
      </c>
      <c r="H26" s="130">
        <v>82.63</v>
      </c>
      <c r="I26" s="130">
        <v>42</v>
      </c>
      <c r="J26" s="113">
        <v>24</v>
      </c>
      <c r="K26" s="154">
        <v>150</v>
      </c>
      <c r="L26" s="130">
        <v>36</v>
      </c>
      <c r="M26" s="130">
        <v>42</v>
      </c>
      <c r="N26" s="131">
        <v>24</v>
      </c>
      <c r="O26" s="130">
        <v>132</v>
      </c>
      <c r="P26" s="130">
        <v>54</v>
      </c>
      <c r="Q26" s="131">
        <v>40</v>
      </c>
      <c r="R26" s="163"/>
    </row>
    <row r="27" spans="1:18" ht="15.75">
      <c r="A27" s="150"/>
      <c r="B27" s="150"/>
      <c r="C27" s="122" t="str">
        <f t="shared" si="1"/>
        <v>E400/100</v>
      </c>
      <c r="D27" s="127"/>
      <c r="E27" s="175">
        <v>500</v>
      </c>
      <c r="F27" s="108"/>
      <c r="G27" s="154">
        <v>400</v>
      </c>
      <c r="H27" s="130">
        <v>95.25</v>
      </c>
      <c r="I27" s="130">
        <v>42</v>
      </c>
      <c r="J27" s="113">
        <v>24</v>
      </c>
      <c r="K27" s="154">
        <v>100</v>
      </c>
      <c r="L27" s="130">
        <v>23.875</v>
      </c>
      <c r="M27" s="130">
        <v>42</v>
      </c>
      <c r="N27" s="131">
        <v>24</v>
      </c>
      <c r="O27" s="130">
        <v>132</v>
      </c>
      <c r="P27" s="130">
        <v>54</v>
      </c>
      <c r="Q27" s="131">
        <v>40</v>
      </c>
      <c r="R27" s="163"/>
    </row>
    <row r="28" spans="1:18" ht="15.75">
      <c r="A28" s="150"/>
      <c r="B28" s="150"/>
      <c r="C28" s="122" t="str">
        <f t="shared" si="1"/>
        <v>E600/400</v>
      </c>
      <c r="D28" s="127"/>
      <c r="E28" s="175">
        <v>1000</v>
      </c>
      <c r="F28" s="108"/>
      <c r="G28" s="154">
        <v>600</v>
      </c>
      <c r="H28" s="130">
        <v>71.9375</v>
      </c>
      <c r="I28" s="130">
        <v>55.75</v>
      </c>
      <c r="J28" s="113">
        <v>36</v>
      </c>
      <c r="K28" s="154">
        <v>400</v>
      </c>
      <c r="L28" s="130">
        <v>47.9375</v>
      </c>
      <c r="M28" s="130">
        <v>55.75</v>
      </c>
      <c r="N28" s="131">
        <v>36</v>
      </c>
      <c r="O28" s="130">
        <v>132</v>
      </c>
      <c r="P28" s="130">
        <v>68</v>
      </c>
      <c r="Q28" s="131">
        <v>52</v>
      </c>
      <c r="R28" s="163"/>
    </row>
    <row r="29" spans="1:18" ht="15.75">
      <c r="A29" s="150"/>
      <c r="B29" s="150"/>
      <c r="C29" s="122" t="str">
        <f t="shared" si="1"/>
        <v>E650/350</v>
      </c>
      <c r="D29" s="127"/>
      <c r="E29" s="175">
        <v>1000</v>
      </c>
      <c r="F29" s="108"/>
      <c r="G29" s="154">
        <v>650</v>
      </c>
      <c r="H29" s="130">
        <v>76.5</v>
      </c>
      <c r="I29" s="130">
        <v>55.75</v>
      </c>
      <c r="J29" s="113">
        <v>36</v>
      </c>
      <c r="K29" s="154">
        <v>350</v>
      </c>
      <c r="L29" s="130">
        <v>41.25</v>
      </c>
      <c r="M29" s="130">
        <v>55.75</v>
      </c>
      <c r="N29" s="131">
        <v>36</v>
      </c>
      <c r="O29" s="130">
        <v>132</v>
      </c>
      <c r="P29" s="130">
        <v>68</v>
      </c>
      <c r="Q29" s="131">
        <v>52</v>
      </c>
      <c r="R29" s="163"/>
    </row>
    <row r="30" spans="1:18" ht="15.75">
      <c r="A30" s="150"/>
      <c r="B30" s="150"/>
      <c r="C30" s="122" t="str">
        <f t="shared" si="1"/>
        <v>E700/300</v>
      </c>
      <c r="D30" s="127"/>
      <c r="E30" s="175">
        <v>1000</v>
      </c>
      <c r="F30" s="108"/>
      <c r="G30" s="154">
        <v>700</v>
      </c>
      <c r="H30" s="130">
        <v>82.875</v>
      </c>
      <c r="I30" s="130">
        <v>55.75</v>
      </c>
      <c r="J30" s="113">
        <v>36</v>
      </c>
      <c r="K30" s="154">
        <v>300</v>
      </c>
      <c r="L30" s="130">
        <v>34.875</v>
      </c>
      <c r="M30" s="130">
        <v>55.75</v>
      </c>
      <c r="N30" s="131">
        <v>36</v>
      </c>
      <c r="O30" s="130">
        <v>132</v>
      </c>
      <c r="P30" s="130">
        <v>68</v>
      </c>
      <c r="Q30" s="131">
        <v>52</v>
      </c>
      <c r="R30" s="163"/>
    </row>
    <row r="31" spans="1:18" ht="15.75">
      <c r="A31" s="150"/>
      <c r="B31" s="150"/>
      <c r="C31" s="122" t="str">
        <f t="shared" si="1"/>
        <v>E750/250</v>
      </c>
      <c r="D31" s="127"/>
      <c r="E31" s="175">
        <v>1000</v>
      </c>
      <c r="F31" s="108"/>
      <c r="G31" s="154">
        <v>750</v>
      </c>
      <c r="H31" s="130">
        <v>90</v>
      </c>
      <c r="I31" s="130">
        <v>55.75</v>
      </c>
      <c r="J31" s="113">
        <v>36</v>
      </c>
      <c r="K31" s="154">
        <v>250</v>
      </c>
      <c r="L31" s="130">
        <v>30</v>
      </c>
      <c r="M31" s="130">
        <v>55.75</v>
      </c>
      <c r="N31" s="131">
        <v>36</v>
      </c>
      <c r="O31" s="130">
        <v>132</v>
      </c>
      <c r="P31" s="130">
        <v>68</v>
      </c>
      <c r="Q31" s="131">
        <v>52</v>
      </c>
      <c r="R31" s="163"/>
    </row>
    <row r="32" spans="1:18" ht="16.5" thickBot="1">
      <c r="A32" s="150"/>
      <c r="B32" s="150"/>
      <c r="C32" s="171" t="str">
        <f t="shared" si="1"/>
        <v>E800/200</v>
      </c>
      <c r="D32" s="128"/>
      <c r="E32" s="176">
        <v>1000</v>
      </c>
      <c r="F32" s="136"/>
      <c r="G32" s="155">
        <v>800</v>
      </c>
      <c r="H32" s="137">
        <v>95.4375</v>
      </c>
      <c r="I32" s="137">
        <v>55.75</v>
      </c>
      <c r="J32" s="138">
        <v>36</v>
      </c>
      <c r="K32" s="155">
        <v>200</v>
      </c>
      <c r="L32" s="137">
        <v>24.5625</v>
      </c>
      <c r="M32" s="137">
        <v>55.75</v>
      </c>
      <c r="N32" s="139">
        <v>36</v>
      </c>
      <c r="O32" s="137">
        <v>132</v>
      </c>
      <c r="P32" s="137">
        <v>68</v>
      </c>
      <c r="Q32" s="139">
        <v>52</v>
      </c>
      <c r="R32" s="163"/>
    </row>
    <row r="33" spans="1:18" ht="15.75">
      <c r="A33" s="150"/>
      <c r="B33" s="150"/>
      <c r="C33" s="172" t="str">
        <f t="shared" si="1"/>
        <v>E1250/750</v>
      </c>
      <c r="D33" s="127"/>
      <c r="E33" s="174">
        <v>2000</v>
      </c>
      <c r="F33" s="103"/>
      <c r="G33" s="154">
        <v>1250</v>
      </c>
      <c r="H33" s="130">
        <v>75.625</v>
      </c>
      <c r="I33" s="130">
        <v>82.875</v>
      </c>
      <c r="J33" s="131">
        <v>46.8125</v>
      </c>
      <c r="K33" s="154">
        <v>750</v>
      </c>
      <c r="L33" s="130">
        <v>45.375</v>
      </c>
      <c r="M33" s="130">
        <v>82.875</v>
      </c>
      <c r="N33" s="131">
        <v>46.8125</v>
      </c>
      <c r="O33" s="130">
        <v>135</v>
      </c>
      <c r="P33" s="130">
        <v>96</v>
      </c>
      <c r="Q33" s="131">
        <v>66</v>
      </c>
      <c r="R33" s="163"/>
    </row>
    <row r="34" spans="1:18" ht="15.75">
      <c r="A34" s="150"/>
      <c r="B34" s="150"/>
      <c r="C34" s="122" t="str">
        <f t="shared" si="1"/>
        <v>E1500/500</v>
      </c>
      <c r="D34" s="127"/>
      <c r="E34" s="175">
        <v>2000</v>
      </c>
      <c r="F34" s="108"/>
      <c r="G34" s="154">
        <v>1500</v>
      </c>
      <c r="H34" s="130">
        <v>91.3125</v>
      </c>
      <c r="I34" s="130">
        <v>83.75</v>
      </c>
      <c r="J34" s="131">
        <v>46.8125</v>
      </c>
      <c r="K34" s="154">
        <v>500</v>
      </c>
      <c r="L34" s="130">
        <v>30.4375</v>
      </c>
      <c r="M34" s="130">
        <v>83.75</v>
      </c>
      <c r="N34" s="131">
        <v>46.8125</v>
      </c>
      <c r="O34" s="130">
        <v>135</v>
      </c>
      <c r="P34" s="130">
        <v>96</v>
      </c>
      <c r="Q34" s="131">
        <v>66</v>
      </c>
      <c r="R34" s="163"/>
    </row>
    <row r="35" spans="1:18" ht="15.75">
      <c r="A35" s="150"/>
      <c r="B35" s="150"/>
      <c r="C35" s="122" t="str">
        <f t="shared" si="1"/>
        <v>E1600/400</v>
      </c>
      <c r="D35" s="127"/>
      <c r="E35" s="175">
        <v>2000</v>
      </c>
      <c r="F35" s="108"/>
      <c r="G35" s="154">
        <v>1600</v>
      </c>
      <c r="H35" s="130">
        <v>96.875</v>
      </c>
      <c r="I35" s="130">
        <v>82.5</v>
      </c>
      <c r="J35" s="131">
        <v>46.5</v>
      </c>
      <c r="K35" s="154">
        <v>400</v>
      </c>
      <c r="L35" s="130">
        <v>24.125</v>
      </c>
      <c r="M35" s="130">
        <v>82.5</v>
      </c>
      <c r="N35" s="131">
        <v>46.5</v>
      </c>
      <c r="O35" s="130">
        <v>135</v>
      </c>
      <c r="P35" s="130">
        <v>96</v>
      </c>
      <c r="Q35" s="131">
        <v>66</v>
      </c>
      <c r="R35" s="163"/>
    </row>
    <row r="36" spans="1:18" ht="15.75">
      <c r="A36" s="150"/>
      <c r="B36" s="150"/>
      <c r="C36" s="122" t="str">
        <f t="shared" si="1"/>
        <v>E1700/300</v>
      </c>
      <c r="D36" s="127"/>
      <c r="E36" s="175">
        <v>2000</v>
      </c>
      <c r="F36" s="108"/>
      <c r="G36" s="154">
        <v>1700</v>
      </c>
      <c r="H36" s="130">
        <v>103</v>
      </c>
      <c r="I36" s="130">
        <v>83.75</v>
      </c>
      <c r="J36" s="131">
        <v>46.75</v>
      </c>
      <c r="K36" s="154">
        <v>300</v>
      </c>
      <c r="L36" s="130">
        <v>18</v>
      </c>
      <c r="M36" s="130">
        <v>83.75</v>
      </c>
      <c r="N36" s="131">
        <v>46.75</v>
      </c>
      <c r="O36" s="130">
        <v>135</v>
      </c>
      <c r="P36" s="130">
        <v>96</v>
      </c>
      <c r="Q36" s="131">
        <v>66</v>
      </c>
      <c r="R36" s="163"/>
    </row>
    <row r="37" spans="1:18" ht="15.75">
      <c r="A37" s="150"/>
      <c r="B37" s="150"/>
      <c r="C37" s="122" t="str">
        <f t="shared" si="1"/>
        <v>E1800/200</v>
      </c>
      <c r="D37" s="127"/>
      <c r="E37" s="175">
        <v>2000</v>
      </c>
      <c r="F37" s="108"/>
      <c r="G37" s="154">
        <v>1800</v>
      </c>
      <c r="H37" s="130">
        <v>107.63</v>
      </c>
      <c r="I37" s="130">
        <v>83.75</v>
      </c>
      <c r="J37" s="131">
        <v>46.8125</v>
      </c>
      <c r="K37" s="154">
        <v>200</v>
      </c>
      <c r="L37" s="130">
        <v>14</v>
      </c>
      <c r="M37" s="130">
        <v>83.75</v>
      </c>
      <c r="N37" s="131">
        <v>46.8125</v>
      </c>
      <c r="O37" s="130">
        <v>135</v>
      </c>
      <c r="P37" s="130">
        <v>96</v>
      </c>
      <c r="Q37" s="131">
        <v>66</v>
      </c>
      <c r="R37" s="163"/>
    </row>
    <row r="38" spans="1:18" ht="15.75">
      <c r="A38" s="150"/>
      <c r="B38" s="150"/>
      <c r="C38" s="122" t="str">
        <f t="shared" si="1"/>
        <v>E1500/1500DW</v>
      </c>
      <c r="D38" s="127"/>
      <c r="E38" s="175">
        <v>3000</v>
      </c>
      <c r="F38" s="108" t="s">
        <v>27</v>
      </c>
      <c r="G38" s="154">
        <v>1500</v>
      </c>
      <c r="H38" s="130">
        <v>65.9375</v>
      </c>
      <c r="I38" s="130">
        <v>82.25</v>
      </c>
      <c r="J38" s="131">
        <v>64.5</v>
      </c>
      <c r="K38" s="154">
        <v>1500</v>
      </c>
      <c r="L38" s="130">
        <v>65.9375</v>
      </c>
      <c r="M38" s="130">
        <v>82.25</v>
      </c>
      <c r="N38" s="131">
        <v>64.5</v>
      </c>
      <c r="O38" s="130">
        <v>146</v>
      </c>
      <c r="P38" s="130">
        <v>96</v>
      </c>
      <c r="Q38" s="131">
        <v>83</v>
      </c>
      <c r="R38" s="163"/>
    </row>
    <row r="39" spans="1:18" ht="15.75">
      <c r="A39" s="150"/>
      <c r="B39" s="150"/>
      <c r="C39" s="122" t="str">
        <f t="shared" si="1"/>
        <v>E2000/1000DW</v>
      </c>
      <c r="D39" s="127"/>
      <c r="E39" s="175">
        <v>3000</v>
      </c>
      <c r="F39" s="108" t="s">
        <v>27</v>
      </c>
      <c r="G39" s="154">
        <v>2000</v>
      </c>
      <c r="H39" s="130">
        <v>88.125</v>
      </c>
      <c r="I39" s="130">
        <v>82.25</v>
      </c>
      <c r="J39" s="131">
        <v>64.5</v>
      </c>
      <c r="K39" s="154">
        <v>1000</v>
      </c>
      <c r="L39" s="130">
        <v>44.125</v>
      </c>
      <c r="M39" s="130">
        <v>82.25</v>
      </c>
      <c r="N39" s="131">
        <v>64.5</v>
      </c>
      <c r="O39" s="130">
        <v>146</v>
      </c>
      <c r="P39" s="130">
        <v>96</v>
      </c>
      <c r="Q39" s="131">
        <v>83</v>
      </c>
      <c r="R39" s="163"/>
    </row>
    <row r="40" spans="1:18" ht="15.75">
      <c r="A40" s="150"/>
      <c r="B40" s="150"/>
      <c r="C40" s="122" t="str">
        <f t="shared" si="1"/>
        <v>E2000/1000LP</v>
      </c>
      <c r="D40" s="127"/>
      <c r="E40" s="175">
        <v>3000</v>
      </c>
      <c r="F40" s="108" t="s">
        <v>30</v>
      </c>
      <c r="G40" s="154">
        <v>2000</v>
      </c>
      <c r="H40" s="130">
        <v>81.1875</v>
      </c>
      <c r="I40" s="130">
        <v>83.75</v>
      </c>
      <c r="J40" s="131">
        <v>68.5</v>
      </c>
      <c r="K40" s="154">
        <v>1000</v>
      </c>
      <c r="L40" s="130">
        <v>40.5625</v>
      </c>
      <c r="M40" s="130">
        <v>83.75</v>
      </c>
      <c r="N40" s="131">
        <v>68.5</v>
      </c>
      <c r="O40" s="130">
        <v>135</v>
      </c>
      <c r="P40" s="130">
        <v>96</v>
      </c>
      <c r="Q40" s="131">
        <v>87.5</v>
      </c>
      <c r="R40" s="163"/>
    </row>
    <row r="41" spans="1:18" ht="15.75">
      <c r="A41" s="150"/>
      <c r="B41" s="150"/>
      <c r="C41" s="122" t="str">
        <f t="shared" si="1"/>
        <v>E2250/750DW</v>
      </c>
      <c r="D41" s="127"/>
      <c r="E41" s="175">
        <v>3000</v>
      </c>
      <c r="F41" s="108" t="s">
        <v>27</v>
      </c>
      <c r="G41" s="154">
        <v>2250</v>
      </c>
      <c r="H41" s="130">
        <v>99.1875</v>
      </c>
      <c r="I41" s="130">
        <v>82.25</v>
      </c>
      <c r="J41" s="131">
        <v>64.5</v>
      </c>
      <c r="K41" s="154">
        <v>750</v>
      </c>
      <c r="L41" s="130">
        <v>33.0625</v>
      </c>
      <c r="M41" s="130">
        <v>82.25</v>
      </c>
      <c r="N41" s="131">
        <v>64.5</v>
      </c>
      <c r="O41" s="130">
        <v>146</v>
      </c>
      <c r="P41" s="130">
        <v>96</v>
      </c>
      <c r="Q41" s="131">
        <v>83</v>
      </c>
      <c r="R41" s="163"/>
    </row>
    <row r="42" spans="1:18" ht="15.75">
      <c r="A42" s="150"/>
      <c r="B42" s="150"/>
      <c r="C42" s="122" t="str">
        <f t="shared" si="1"/>
        <v>E2500/1500LP</v>
      </c>
      <c r="D42" s="127"/>
      <c r="E42" s="175">
        <v>4000</v>
      </c>
      <c r="F42" s="108" t="s">
        <v>30</v>
      </c>
      <c r="G42" s="154">
        <v>2500</v>
      </c>
      <c r="H42" s="130">
        <v>122</v>
      </c>
      <c r="I42" s="130">
        <v>82.375</v>
      </c>
      <c r="J42" s="113">
        <v>58</v>
      </c>
      <c r="K42" s="154">
        <v>1500</v>
      </c>
      <c r="L42" s="130">
        <v>74.875</v>
      </c>
      <c r="M42" s="130">
        <v>82.375</v>
      </c>
      <c r="N42" s="131">
        <v>58</v>
      </c>
      <c r="O42" s="130">
        <v>211</v>
      </c>
      <c r="P42" s="130">
        <v>96</v>
      </c>
      <c r="Q42" s="131">
        <v>77.25</v>
      </c>
      <c r="R42" s="163"/>
    </row>
    <row r="43" spans="1:18" ht="15.75">
      <c r="A43" s="150"/>
      <c r="B43" s="150"/>
      <c r="C43" s="122" t="str">
        <f t="shared" si="1"/>
        <v>E3000/1000DW</v>
      </c>
      <c r="D43" s="127"/>
      <c r="E43" s="175">
        <v>4000</v>
      </c>
      <c r="F43" s="108" t="s">
        <v>27</v>
      </c>
      <c r="G43" s="154">
        <v>3000</v>
      </c>
      <c r="H43" s="130">
        <v>98.875</v>
      </c>
      <c r="I43" s="130">
        <v>82.375</v>
      </c>
      <c r="J43" s="113">
        <v>86</v>
      </c>
      <c r="K43" s="154">
        <v>1000</v>
      </c>
      <c r="L43" s="130">
        <v>33</v>
      </c>
      <c r="M43" s="130">
        <v>82.375</v>
      </c>
      <c r="N43" s="131">
        <v>86</v>
      </c>
      <c r="O43" s="130">
        <v>146</v>
      </c>
      <c r="P43" s="130">
        <v>96</v>
      </c>
      <c r="Q43" s="131">
        <v>105</v>
      </c>
      <c r="R43" s="163"/>
    </row>
    <row r="44" spans="1:18" ht="15.75">
      <c r="A44" s="150"/>
      <c r="B44" s="150"/>
      <c r="C44" s="122" t="str">
        <f t="shared" si="1"/>
        <v>E3000/1000HP</v>
      </c>
      <c r="D44" s="127"/>
      <c r="E44" s="175">
        <v>4000</v>
      </c>
      <c r="F44" s="108" t="s">
        <v>29</v>
      </c>
      <c r="G44" s="154">
        <v>3000</v>
      </c>
      <c r="H44" s="130">
        <v>100.5</v>
      </c>
      <c r="I44" s="130">
        <v>82.375</v>
      </c>
      <c r="J44" s="113">
        <v>86</v>
      </c>
      <c r="K44" s="154">
        <v>1000</v>
      </c>
      <c r="L44" s="130">
        <v>35.125</v>
      </c>
      <c r="M44" s="130">
        <v>82.375</v>
      </c>
      <c r="N44" s="131">
        <v>86</v>
      </c>
      <c r="O44" s="130">
        <v>150</v>
      </c>
      <c r="P44" s="130">
        <v>96</v>
      </c>
      <c r="Q44" s="131">
        <v>105</v>
      </c>
      <c r="R44" s="163"/>
    </row>
    <row r="45" spans="1:18" ht="15.75">
      <c r="A45" s="150"/>
      <c r="B45" s="150"/>
      <c r="C45" s="122" t="str">
        <f t="shared" si="1"/>
        <v>E3000/1000LP</v>
      </c>
      <c r="D45" s="127"/>
      <c r="E45" s="175">
        <v>4000</v>
      </c>
      <c r="F45" s="108" t="s">
        <v>30</v>
      </c>
      <c r="G45" s="154">
        <v>3000</v>
      </c>
      <c r="H45" s="130">
        <v>147.625</v>
      </c>
      <c r="I45" s="130">
        <v>82.375</v>
      </c>
      <c r="J45" s="113">
        <v>58</v>
      </c>
      <c r="K45" s="154">
        <v>1000</v>
      </c>
      <c r="L45" s="130">
        <v>49.25</v>
      </c>
      <c r="M45" s="130">
        <v>82.375</v>
      </c>
      <c r="N45" s="131">
        <v>58</v>
      </c>
      <c r="O45" s="130">
        <v>211</v>
      </c>
      <c r="P45" s="130">
        <v>96</v>
      </c>
      <c r="Q45" s="131">
        <v>77.25</v>
      </c>
      <c r="R45" s="163"/>
    </row>
    <row r="46" spans="1:18" ht="15.75">
      <c r="A46" s="150"/>
      <c r="B46" s="150"/>
      <c r="C46" s="122" t="str">
        <f t="shared" si="1"/>
        <v>E3500/500LP</v>
      </c>
      <c r="D46" s="127"/>
      <c r="E46" s="175">
        <v>4000</v>
      </c>
      <c r="F46" s="108" t="s">
        <v>30</v>
      </c>
      <c r="G46" s="154">
        <v>3500</v>
      </c>
      <c r="H46" s="130">
        <v>170.6875</v>
      </c>
      <c r="I46" s="130">
        <v>82.25</v>
      </c>
      <c r="J46" s="113">
        <v>58</v>
      </c>
      <c r="K46" s="154">
        <v>500</v>
      </c>
      <c r="L46" s="130">
        <v>25.6875</v>
      </c>
      <c r="M46" s="130">
        <v>82.25</v>
      </c>
      <c r="N46" s="131">
        <v>58</v>
      </c>
      <c r="O46" s="130">
        <v>211</v>
      </c>
      <c r="P46" s="130">
        <v>96</v>
      </c>
      <c r="Q46" s="131">
        <v>77.25</v>
      </c>
      <c r="R46" s="163"/>
    </row>
    <row r="47" spans="1:18" ht="15.75">
      <c r="A47" s="150"/>
      <c r="B47" s="150"/>
      <c r="C47" s="122" t="str">
        <f t="shared" si="1"/>
        <v>E4000/2000</v>
      </c>
      <c r="D47" s="127"/>
      <c r="E47" s="175">
        <v>6000</v>
      </c>
      <c r="F47" s="108"/>
      <c r="G47" s="154">
        <v>4000</v>
      </c>
      <c r="H47" s="130">
        <v>131.1875</v>
      </c>
      <c r="I47" s="130">
        <v>82.375</v>
      </c>
      <c r="J47" s="113">
        <v>86</v>
      </c>
      <c r="K47" s="154">
        <v>2000</v>
      </c>
      <c r="L47" s="130">
        <v>65.6875</v>
      </c>
      <c r="M47" s="130">
        <v>82.375</v>
      </c>
      <c r="N47" s="131">
        <v>86</v>
      </c>
      <c r="O47" s="130">
        <v>211</v>
      </c>
      <c r="P47" s="130">
        <v>96</v>
      </c>
      <c r="Q47" s="131">
        <v>105</v>
      </c>
      <c r="R47" s="163"/>
    </row>
    <row r="48" spans="1:18" ht="15.75">
      <c r="A48" s="150"/>
      <c r="B48" s="150"/>
      <c r="C48" s="122" t="str">
        <f t="shared" si="1"/>
        <v>E5000/1000</v>
      </c>
      <c r="D48" s="127"/>
      <c r="E48" s="175">
        <v>6000</v>
      </c>
      <c r="F48" s="108"/>
      <c r="G48" s="154">
        <v>5000</v>
      </c>
      <c r="H48" s="130">
        <v>163.8125</v>
      </c>
      <c r="I48" s="130">
        <v>82.375</v>
      </c>
      <c r="J48" s="113">
        <v>86</v>
      </c>
      <c r="K48" s="154">
        <v>1000</v>
      </c>
      <c r="L48" s="130">
        <v>33.0625</v>
      </c>
      <c r="M48" s="130">
        <v>82.375</v>
      </c>
      <c r="N48" s="131">
        <v>86</v>
      </c>
      <c r="O48" s="130">
        <v>211</v>
      </c>
      <c r="P48" s="130">
        <v>96</v>
      </c>
      <c r="Q48" s="131">
        <v>105</v>
      </c>
      <c r="R48" s="163"/>
    </row>
    <row r="49" spans="1:18" ht="15.75">
      <c r="A49" s="150"/>
      <c r="B49" s="150"/>
      <c r="C49" s="122" t="str">
        <f t="shared" si="1"/>
        <v>E5000/3000</v>
      </c>
      <c r="D49" s="127"/>
      <c r="E49" s="175">
        <v>8000</v>
      </c>
      <c r="F49" s="108"/>
      <c r="G49" s="154">
        <v>5000</v>
      </c>
      <c r="H49" s="130">
        <v>164.0625</v>
      </c>
      <c r="I49" s="130">
        <v>82.375</v>
      </c>
      <c r="J49" s="113">
        <v>86</v>
      </c>
      <c r="K49" s="154">
        <v>3000</v>
      </c>
      <c r="L49" s="130">
        <v>98.8125</v>
      </c>
      <c r="M49" s="130">
        <v>82.375</v>
      </c>
      <c r="N49" s="131">
        <v>86</v>
      </c>
      <c r="O49" s="130">
        <v>277</v>
      </c>
      <c r="P49" s="130">
        <v>96</v>
      </c>
      <c r="Q49" s="131">
        <v>105</v>
      </c>
      <c r="R49" s="163"/>
    </row>
    <row r="50" spans="1:18" ht="15.75">
      <c r="A50" s="150"/>
      <c r="B50" s="150"/>
      <c r="C50" s="122" t="str">
        <f t="shared" si="1"/>
        <v>E6000/2000</v>
      </c>
      <c r="D50" s="127"/>
      <c r="E50" s="175">
        <v>8000</v>
      </c>
      <c r="F50" s="108"/>
      <c r="G50" s="154">
        <v>6000</v>
      </c>
      <c r="H50" s="130">
        <v>196.9375</v>
      </c>
      <c r="I50" s="130">
        <v>82.375</v>
      </c>
      <c r="J50" s="113">
        <v>86</v>
      </c>
      <c r="K50" s="154">
        <v>2000</v>
      </c>
      <c r="L50" s="130">
        <v>65.9375</v>
      </c>
      <c r="M50" s="130">
        <v>82.375</v>
      </c>
      <c r="N50" s="131">
        <v>86</v>
      </c>
      <c r="O50" s="130">
        <v>277</v>
      </c>
      <c r="P50" s="130">
        <v>96</v>
      </c>
      <c r="Q50" s="131">
        <v>105</v>
      </c>
      <c r="R50" s="163"/>
    </row>
    <row r="51" spans="1:18" ht="15.75">
      <c r="A51" s="150"/>
      <c r="B51" s="150"/>
      <c r="C51" s="122" t="str">
        <f t="shared" si="1"/>
        <v>E7000/1000</v>
      </c>
      <c r="D51" s="127"/>
      <c r="E51" s="175">
        <v>8000</v>
      </c>
      <c r="F51" s="108"/>
      <c r="G51" s="154">
        <v>7000</v>
      </c>
      <c r="H51" s="130">
        <v>229.625</v>
      </c>
      <c r="I51" s="130">
        <v>82.375</v>
      </c>
      <c r="J51" s="113">
        <v>86</v>
      </c>
      <c r="K51" s="154">
        <v>1000</v>
      </c>
      <c r="L51" s="130">
        <v>33.25</v>
      </c>
      <c r="M51" s="130">
        <v>82.375</v>
      </c>
      <c r="N51" s="131">
        <v>86</v>
      </c>
      <c r="O51" s="130">
        <v>277</v>
      </c>
      <c r="P51" s="130">
        <v>96</v>
      </c>
      <c r="Q51" s="131">
        <v>105</v>
      </c>
      <c r="R51" s="163"/>
    </row>
    <row r="52" spans="1:18" ht="15.75">
      <c r="A52" s="150"/>
      <c r="B52" s="150"/>
      <c r="C52" s="122" t="str">
        <f t="shared" si="1"/>
        <v>E6000/4000</v>
      </c>
      <c r="D52" s="127"/>
      <c r="E52" s="175">
        <v>10000</v>
      </c>
      <c r="F52" s="108"/>
      <c r="G52" s="154">
        <v>6000</v>
      </c>
      <c r="H52" s="130">
        <v>197.25</v>
      </c>
      <c r="I52" s="130">
        <v>82.375</v>
      </c>
      <c r="J52" s="113">
        <v>86</v>
      </c>
      <c r="K52" s="154">
        <v>4000</v>
      </c>
      <c r="L52" s="130">
        <v>131.625</v>
      </c>
      <c r="M52" s="130">
        <v>82.375</v>
      </c>
      <c r="N52" s="131">
        <v>86</v>
      </c>
      <c r="O52" s="130">
        <v>343</v>
      </c>
      <c r="P52" s="130">
        <v>96</v>
      </c>
      <c r="Q52" s="131">
        <v>105</v>
      </c>
      <c r="R52" s="163"/>
    </row>
    <row r="53" spans="1:18" ht="15.75">
      <c r="A53" s="150"/>
      <c r="B53" s="150"/>
      <c r="C53" s="122" t="str">
        <f t="shared" si="1"/>
        <v>E7000/3000</v>
      </c>
      <c r="D53" s="127"/>
      <c r="E53" s="175">
        <v>10000</v>
      </c>
      <c r="F53" s="108"/>
      <c r="G53" s="154">
        <v>7000</v>
      </c>
      <c r="H53" s="130">
        <v>229.3125</v>
      </c>
      <c r="I53" s="130">
        <v>82.375</v>
      </c>
      <c r="J53" s="113">
        <v>86</v>
      </c>
      <c r="K53" s="154">
        <v>3000</v>
      </c>
      <c r="L53" s="130">
        <v>99.5625</v>
      </c>
      <c r="M53" s="130">
        <v>82.375</v>
      </c>
      <c r="N53" s="131">
        <v>86</v>
      </c>
      <c r="O53" s="130">
        <v>343</v>
      </c>
      <c r="P53" s="130">
        <v>96</v>
      </c>
      <c r="Q53" s="131">
        <v>105</v>
      </c>
      <c r="R53" s="163"/>
    </row>
    <row r="54" spans="1:18" ht="15.75">
      <c r="A54" s="150"/>
      <c r="B54" s="150"/>
      <c r="C54" s="122" t="str">
        <f t="shared" si="1"/>
        <v>E8000/2000</v>
      </c>
      <c r="D54" s="127"/>
      <c r="E54" s="175">
        <v>10000</v>
      </c>
      <c r="F54" s="108"/>
      <c r="G54" s="154">
        <v>8000</v>
      </c>
      <c r="H54" s="130">
        <v>262.625</v>
      </c>
      <c r="I54" s="130">
        <v>82.375</v>
      </c>
      <c r="J54" s="113">
        <v>86</v>
      </c>
      <c r="K54" s="154">
        <v>2000</v>
      </c>
      <c r="L54" s="130">
        <v>66.25</v>
      </c>
      <c r="M54" s="130">
        <v>82.375</v>
      </c>
      <c r="N54" s="131">
        <v>86</v>
      </c>
      <c r="O54" s="130">
        <v>343</v>
      </c>
      <c r="P54" s="130">
        <v>96</v>
      </c>
      <c r="Q54" s="131">
        <v>105</v>
      </c>
      <c r="R54" s="163"/>
    </row>
    <row r="55" spans="1:18" ht="15.75">
      <c r="A55" s="150"/>
      <c r="B55" s="150"/>
      <c r="C55" s="122" t="str">
        <f t="shared" si="1"/>
        <v>E9000/1000</v>
      </c>
      <c r="D55" s="127"/>
      <c r="E55" s="175">
        <v>10000</v>
      </c>
      <c r="F55" s="108"/>
      <c r="G55" s="154">
        <v>9000</v>
      </c>
      <c r="H55" s="130">
        <v>295.9375</v>
      </c>
      <c r="I55" s="130">
        <v>82.375</v>
      </c>
      <c r="J55" s="113">
        <v>86</v>
      </c>
      <c r="K55" s="154">
        <v>1000</v>
      </c>
      <c r="L55" s="130">
        <v>32.9375</v>
      </c>
      <c r="M55" s="130">
        <v>82.375</v>
      </c>
      <c r="N55" s="131">
        <v>86</v>
      </c>
      <c r="O55" s="130">
        <v>343</v>
      </c>
      <c r="P55" s="130">
        <v>96</v>
      </c>
      <c r="Q55" s="131">
        <v>105</v>
      </c>
      <c r="R55" s="163"/>
    </row>
    <row r="56" spans="1:18" ht="15.75">
      <c r="A56" s="150"/>
      <c r="B56" s="150"/>
      <c r="C56" s="122" t="str">
        <f t="shared" si="1"/>
        <v>E7000/5000</v>
      </c>
      <c r="D56" s="127"/>
      <c r="E56" s="175">
        <v>12000</v>
      </c>
      <c r="F56" s="108"/>
      <c r="G56" s="154">
        <v>7000</v>
      </c>
      <c r="H56" s="130">
        <v>229.75</v>
      </c>
      <c r="I56" s="130">
        <v>82.375</v>
      </c>
      <c r="J56" s="113">
        <v>86</v>
      </c>
      <c r="K56" s="154">
        <v>5000</v>
      </c>
      <c r="L56" s="130">
        <v>164.875</v>
      </c>
      <c r="M56" s="130">
        <v>82.375</v>
      </c>
      <c r="N56" s="131">
        <v>86</v>
      </c>
      <c r="O56" s="130">
        <v>409</v>
      </c>
      <c r="P56" s="130">
        <v>96</v>
      </c>
      <c r="Q56" s="131">
        <v>105</v>
      </c>
      <c r="R56" s="163"/>
    </row>
    <row r="57" spans="1:18" ht="15.75">
      <c r="A57" s="150"/>
      <c r="B57" s="150"/>
      <c r="C57" s="122" t="str">
        <f t="shared" si="1"/>
        <v>E8000/4000</v>
      </c>
      <c r="D57" s="127"/>
      <c r="E57" s="175">
        <v>12000</v>
      </c>
      <c r="F57" s="108"/>
      <c r="G57" s="154">
        <v>8000</v>
      </c>
      <c r="H57" s="130">
        <v>262.8125</v>
      </c>
      <c r="I57" s="130">
        <v>82.375</v>
      </c>
      <c r="J57" s="113">
        <v>86</v>
      </c>
      <c r="K57" s="154">
        <v>4000</v>
      </c>
      <c r="L57" s="130">
        <v>131.9375</v>
      </c>
      <c r="M57" s="130">
        <v>82.375</v>
      </c>
      <c r="N57" s="131">
        <v>86</v>
      </c>
      <c r="O57" s="130">
        <v>409</v>
      </c>
      <c r="P57" s="130">
        <v>96</v>
      </c>
      <c r="Q57" s="131">
        <v>105</v>
      </c>
      <c r="R57" s="163"/>
    </row>
    <row r="58" spans="1:18" ht="15.75">
      <c r="A58" s="150"/>
      <c r="B58" s="150"/>
      <c r="C58" s="122" t="str">
        <f t="shared" si="1"/>
        <v>E9000/3000</v>
      </c>
      <c r="D58" s="127"/>
      <c r="E58" s="175">
        <v>12000</v>
      </c>
      <c r="F58" s="108"/>
      <c r="G58" s="156">
        <v>9000</v>
      </c>
      <c r="H58" s="130">
        <v>295.5</v>
      </c>
      <c r="I58" s="130">
        <v>82.375</v>
      </c>
      <c r="J58" s="113">
        <v>86</v>
      </c>
      <c r="K58" s="154">
        <v>3000</v>
      </c>
      <c r="L58" s="130">
        <v>99.125</v>
      </c>
      <c r="M58" s="130">
        <v>82.375</v>
      </c>
      <c r="N58" s="131">
        <v>86</v>
      </c>
      <c r="O58" s="130">
        <v>409</v>
      </c>
      <c r="P58" s="130">
        <v>96</v>
      </c>
      <c r="Q58" s="131">
        <v>105</v>
      </c>
      <c r="R58" s="163"/>
    </row>
    <row r="59" spans="1:18" ht="15.75">
      <c r="A59" s="150"/>
      <c r="B59" s="150"/>
      <c r="C59" s="122" t="str">
        <f t="shared" si="1"/>
        <v>E9500/2500</v>
      </c>
      <c r="D59" s="127"/>
      <c r="E59" s="175">
        <v>12000</v>
      </c>
      <c r="F59" s="108"/>
      <c r="G59" s="154">
        <v>9500</v>
      </c>
      <c r="H59" s="130">
        <v>311.5625</v>
      </c>
      <c r="I59" s="130">
        <v>82.375</v>
      </c>
      <c r="J59" s="113">
        <v>86</v>
      </c>
      <c r="K59" s="154">
        <v>2500</v>
      </c>
      <c r="L59" s="130">
        <v>83.0625</v>
      </c>
      <c r="M59" s="130">
        <v>82.375</v>
      </c>
      <c r="N59" s="131">
        <v>86</v>
      </c>
      <c r="O59" s="130">
        <v>409</v>
      </c>
      <c r="P59" s="130">
        <v>96</v>
      </c>
      <c r="Q59" s="131">
        <v>105</v>
      </c>
      <c r="R59" s="163"/>
    </row>
    <row r="60" spans="1:18" ht="16.5" thickBot="1">
      <c r="A60" s="150"/>
      <c r="B60" s="150"/>
      <c r="C60" s="171" t="str">
        <f t="shared" si="1"/>
        <v>E10000/2000</v>
      </c>
      <c r="D60" s="128"/>
      <c r="E60" s="176">
        <v>12000</v>
      </c>
      <c r="F60" s="136"/>
      <c r="G60" s="155">
        <v>10000</v>
      </c>
      <c r="H60" s="137">
        <v>328.375</v>
      </c>
      <c r="I60" s="137">
        <v>82.375</v>
      </c>
      <c r="J60" s="138">
        <v>86</v>
      </c>
      <c r="K60" s="155">
        <v>2000</v>
      </c>
      <c r="L60" s="137">
        <v>66.25</v>
      </c>
      <c r="M60" s="137">
        <v>82.375</v>
      </c>
      <c r="N60" s="139">
        <v>86</v>
      </c>
      <c r="O60" s="137">
        <v>409</v>
      </c>
      <c r="P60" s="137">
        <v>96</v>
      </c>
      <c r="Q60" s="139">
        <v>105</v>
      </c>
      <c r="R60" s="163"/>
    </row>
  </sheetData>
  <sheetProtection password="9D8D" sheet="1" objects="1" scenarios="1" selectLockedCells="1"/>
  <mergeCells count="5">
    <mergeCell ref="D11:D24"/>
    <mergeCell ref="O8:Q8"/>
    <mergeCell ref="G8:J8"/>
    <mergeCell ref="K8:N8"/>
    <mergeCell ref="F8:F10"/>
  </mergeCells>
  <printOptions/>
  <pageMargins left="0.25" right="0.25" top="1" bottom="1" header="0.5" footer="0.5"/>
  <pageSetup fitToHeight="2" fitToWidth="1" horizontalDpi="600" verticalDpi="600" orientation="landscape" scale="98" r:id="rId1"/>
  <headerFooter alignWithMargins="0">
    <oddFooter>&amp;LPrinted &amp;D at &amp;T&amp;R&amp;P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7.28125" style="163" customWidth="1"/>
    <col min="2" max="2" width="6.7109375" style="163" bestFit="1" customWidth="1"/>
    <col min="3" max="3" width="5.57421875" style="163" customWidth="1"/>
    <col min="4" max="4" width="5.8515625" style="163" bestFit="1" customWidth="1"/>
    <col min="5" max="5" width="11.57421875" style="163" bestFit="1" customWidth="1"/>
    <col min="6" max="6" width="10.28125" style="163" bestFit="1" customWidth="1"/>
    <col min="7" max="7" width="10.421875" style="163" bestFit="1" customWidth="1"/>
    <col min="8" max="8" width="5.8515625" style="163" bestFit="1" customWidth="1"/>
    <col min="9" max="9" width="11.57421875" style="163" bestFit="1" customWidth="1"/>
    <col min="10" max="10" width="10.28125" style="163" bestFit="1" customWidth="1"/>
    <col min="11" max="11" width="10.421875" style="163" bestFit="1" customWidth="1"/>
    <col min="12" max="12" width="5.8515625" style="163" bestFit="1" customWidth="1"/>
    <col min="13" max="14" width="10.28125" style="163" bestFit="1" customWidth="1"/>
    <col min="15" max="15" width="10.421875" style="163" bestFit="1" customWidth="1"/>
    <col min="16" max="16" width="6.57421875" style="163" bestFit="1" customWidth="1"/>
    <col min="17" max="17" width="5.8515625" style="163" bestFit="1" customWidth="1"/>
    <col min="18" max="18" width="10.8515625" style="163" customWidth="1"/>
    <col min="19" max="19" width="1.57421875" style="163" customWidth="1"/>
    <col min="20" max="16384" width="8.8515625" style="163" customWidth="1"/>
  </cols>
  <sheetData>
    <row r="1" spans="1:32" s="181" customFormat="1" ht="18.75" thickBot="1">
      <c r="A1" s="129" t="s">
        <v>47</v>
      </c>
      <c r="B1" s="173" t="s">
        <v>103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s="181" customFormat="1" ht="12.75">
      <c r="A2" s="95"/>
      <c r="B2" s="245" t="s">
        <v>35</v>
      </c>
      <c r="C2" s="244" t="s">
        <v>34</v>
      </c>
      <c r="D2" s="248" t="s">
        <v>31</v>
      </c>
      <c r="E2" s="249"/>
      <c r="F2" s="249"/>
      <c r="G2" s="250"/>
      <c r="H2" s="248" t="s">
        <v>32</v>
      </c>
      <c r="I2" s="249"/>
      <c r="J2" s="249"/>
      <c r="K2" s="250"/>
      <c r="L2" s="248" t="s">
        <v>51</v>
      </c>
      <c r="M2" s="249"/>
      <c r="N2" s="249"/>
      <c r="O2" s="250"/>
      <c r="P2" s="248" t="s">
        <v>28</v>
      </c>
      <c r="Q2" s="249"/>
      <c r="R2" s="250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s="181" customFormat="1" ht="3" customHeight="1">
      <c r="A3" s="96"/>
      <c r="B3" s="246"/>
      <c r="C3" s="242"/>
      <c r="D3" s="98"/>
      <c r="E3" s="99"/>
      <c r="F3" s="99"/>
      <c r="G3" s="100"/>
      <c r="H3" s="98"/>
      <c r="I3" s="99"/>
      <c r="J3" s="99"/>
      <c r="K3" s="100"/>
      <c r="L3" s="101"/>
      <c r="M3" s="101"/>
      <c r="N3" s="101"/>
      <c r="O3" s="101"/>
      <c r="P3" s="98"/>
      <c r="Q3" s="102"/>
      <c r="R3" s="97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</row>
    <row r="4" spans="1:18" ht="16.5" thickBot="1">
      <c r="A4" s="157" t="s">
        <v>101</v>
      </c>
      <c r="B4" s="247"/>
      <c r="C4" s="243"/>
      <c r="D4" s="159" t="s">
        <v>33</v>
      </c>
      <c r="E4" s="182" t="s">
        <v>19</v>
      </c>
      <c r="F4" s="182" t="s">
        <v>20</v>
      </c>
      <c r="G4" s="183" t="s">
        <v>21</v>
      </c>
      <c r="H4" s="159" t="s">
        <v>33</v>
      </c>
      <c r="I4" s="182" t="s">
        <v>19</v>
      </c>
      <c r="J4" s="182" t="s">
        <v>20</v>
      </c>
      <c r="K4" s="183" t="s">
        <v>21</v>
      </c>
      <c r="L4" s="159" t="s">
        <v>33</v>
      </c>
      <c r="M4" s="182" t="s">
        <v>19</v>
      </c>
      <c r="N4" s="182" t="s">
        <v>20</v>
      </c>
      <c r="O4" s="183" t="s">
        <v>21</v>
      </c>
      <c r="P4" s="193" t="s">
        <v>19</v>
      </c>
      <c r="Q4" s="194" t="s">
        <v>20</v>
      </c>
      <c r="R4" s="195" t="s">
        <v>21</v>
      </c>
    </row>
    <row r="5" spans="1:18" ht="15.75">
      <c r="A5" s="196" t="s">
        <v>52</v>
      </c>
      <c r="B5" s="126">
        <v>1000</v>
      </c>
      <c r="C5" s="103"/>
      <c r="D5" s="106" t="s">
        <v>53</v>
      </c>
      <c r="E5" s="109">
        <v>38.375</v>
      </c>
      <c r="F5" s="109">
        <v>55.75</v>
      </c>
      <c r="G5" s="132">
        <v>36</v>
      </c>
      <c r="H5" s="106" t="s">
        <v>53</v>
      </c>
      <c r="I5" s="109">
        <v>38.375</v>
      </c>
      <c r="J5" s="109">
        <v>55.75</v>
      </c>
      <c r="K5" s="132">
        <v>36</v>
      </c>
      <c r="L5" s="177" t="s">
        <v>53</v>
      </c>
      <c r="M5" s="109">
        <v>38.375</v>
      </c>
      <c r="N5" s="109">
        <v>55.75</v>
      </c>
      <c r="O5" s="132">
        <v>36</v>
      </c>
      <c r="P5" s="198">
        <v>132</v>
      </c>
      <c r="Q5" s="198">
        <v>68</v>
      </c>
      <c r="R5" s="132">
        <v>52</v>
      </c>
    </row>
    <row r="6" spans="1:18" ht="15.75">
      <c r="A6" s="122" t="s">
        <v>54</v>
      </c>
      <c r="B6" s="126">
        <v>1000</v>
      </c>
      <c r="C6" s="107"/>
      <c r="D6" s="106" t="s">
        <v>55</v>
      </c>
      <c r="E6" s="109">
        <v>46.75</v>
      </c>
      <c r="F6" s="109">
        <v>55.75</v>
      </c>
      <c r="G6" s="132">
        <v>36</v>
      </c>
      <c r="H6" s="106" t="s">
        <v>55</v>
      </c>
      <c r="I6" s="109">
        <v>46.75</v>
      </c>
      <c r="J6" s="109">
        <v>55.75</v>
      </c>
      <c r="K6" s="132">
        <v>36</v>
      </c>
      <c r="L6" s="177" t="s">
        <v>56</v>
      </c>
      <c r="M6" s="109">
        <v>23.125</v>
      </c>
      <c r="N6" s="109">
        <v>55.75</v>
      </c>
      <c r="O6" s="132">
        <v>36</v>
      </c>
      <c r="P6" s="198">
        <v>132</v>
      </c>
      <c r="Q6" s="198">
        <v>68</v>
      </c>
      <c r="R6" s="132">
        <v>52</v>
      </c>
    </row>
    <row r="7" spans="1:18" ht="15.75">
      <c r="A7" s="122" t="s">
        <v>57</v>
      </c>
      <c r="B7" s="126">
        <v>1000</v>
      </c>
      <c r="C7" s="108"/>
      <c r="D7" s="106" t="s">
        <v>58</v>
      </c>
      <c r="E7" s="109">
        <v>53</v>
      </c>
      <c r="F7" s="109">
        <v>55.75</v>
      </c>
      <c r="G7" s="132">
        <v>36</v>
      </c>
      <c r="H7" s="106" t="s">
        <v>58</v>
      </c>
      <c r="I7" s="109">
        <v>53</v>
      </c>
      <c r="J7" s="109">
        <v>55.75</v>
      </c>
      <c r="K7" s="132">
        <v>36</v>
      </c>
      <c r="L7" s="177" t="s">
        <v>59</v>
      </c>
      <c r="M7" s="109">
        <v>12.25</v>
      </c>
      <c r="N7" s="109">
        <v>55.75</v>
      </c>
      <c r="O7" s="132">
        <v>36</v>
      </c>
      <c r="P7" s="198">
        <v>132</v>
      </c>
      <c r="Q7" s="198">
        <v>68</v>
      </c>
      <c r="R7" s="132">
        <v>52</v>
      </c>
    </row>
    <row r="8" spans="1:18" ht="15.75">
      <c r="A8" s="122" t="s">
        <v>60</v>
      </c>
      <c r="B8" s="126">
        <v>1000</v>
      </c>
      <c r="C8" s="108"/>
      <c r="D8" s="106" t="s">
        <v>61</v>
      </c>
      <c r="E8" s="109">
        <v>59.625</v>
      </c>
      <c r="F8" s="109">
        <v>55.75</v>
      </c>
      <c r="G8" s="132">
        <v>36</v>
      </c>
      <c r="H8" s="106" t="s">
        <v>62</v>
      </c>
      <c r="I8" s="109">
        <v>30</v>
      </c>
      <c r="J8" s="109">
        <v>55.75</v>
      </c>
      <c r="K8" s="132">
        <v>36</v>
      </c>
      <c r="L8" s="177" t="s">
        <v>62</v>
      </c>
      <c r="M8" s="109">
        <v>30</v>
      </c>
      <c r="N8" s="109">
        <v>55.75</v>
      </c>
      <c r="O8" s="132">
        <v>36</v>
      </c>
      <c r="P8" s="198">
        <v>132</v>
      </c>
      <c r="Q8" s="198">
        <v>68</v>
      </c>
      <c r="R8" s="132">
        <v>52</v>
      </c>
    </row>
    <row r="9" spans="1:18" ht="15.75">
      <c r="A9" s="122" t="s">
        <v>63</v>
      </c>
      <c r="B9" s="126">
        <v>1000</v>
      </c>
      <c r="C9" s="108"/>
      <c r="D9" s="106" t="s">
        <v>61</v>
      </c>
      <c r="E9" s="109">
        <v>60.6875</v>
      </c>
      <c r="F9" s="109">
        <v>55.75</v>
      </c>
      <c r="G9" s="132">
        <v>36</v>
      </c>
      <c r="H9" s="106" t="s">
        <v>64</v>
      </c>
      <c r="I9" s="109">
        <v>42.125</v>
      </c>
      <c r="J9" s="109">
        <v>55.75</v>
      </c>
      <c r="K9" s="132">
        <v>36</v>
      </c>
      <c r="L9" s="177" t="s">
        <v>65</v>
      </c>
      <c r="M9" s="109">
        <v>18.625</v>
      </c>
      <c r="N9" s="109">
        <v>55.75</v>
      </c>
      <c r="O9" s="132">
        <v>36</v>
      </c>
      <c r="P9" s="198">
        <v>132</v>
      </c>
      <c r="Q9" s="198">
        <v>68</v>
      </c>
      <c r="R9" s="132">
        <v>52</v>
      </c>
    </row>
    <row r="10" spans="1:18" ht="15.75">
      <c r="A10" s="122" t="s">
        <v>66</v>
      </c>
      <c r="B10" s="126">
        <v>1000</v>
      </c>
      <c r="C10" s="108"/>
      <c r="D10" s="106" t="s">
        <v>61</v>
      </c>
      <c r="E10" s="109">
        <v>58.875</v>
      </c>
      <c r="F10" s="109">
        <v>56.875</v>
      </c>
      <c r="G10" s="132">
        <v>36</v>
      </c>
      <c r="H10" s="106" t="s">
        <v>55</v>
      </c>
      <c r="I10" s="109">
        <v>46.125</v>
      </c>
      <c r="J10" s="109">
        <v>56.875</v>
      </c>
      <c r="K10" s="132">
        <v>36</v>
      </c>
      <c r="L10" s="177" t="s">
        <v>59</v>
      </c>
      <c r="M10" s="109">
        <v>11.625</v>
      </c>
      <c r="N10" s="109">
        <v>56.875</v>
      </c>
      <c r="O10" s="132">
        <v>36</v>
      </c>
      <c r="P10" s="198">
        <v>132</v>
      </c>
      <c r="Q10" s="198">
        <v>68</v>
      </c>
      <c r="R10" s="132">
        <v>52</v>
      </c>
    </row>
    <row r="11" spans="1:18" ht="15.75">
      <c r="A11" s="122" t="s">
        <v>67</v>
      </c>
      <c r="B11" s="126">
        <v>1000</v>
      </c>
      <c r="C11" s="108"/>
      <c r="D11" s="106" t="s">
        <v>68</v>
      </c>
      <c r="E11" s="109">
        <v>70</v>
      </c>
      <c r="F11" s="109">
        <v>55.75</v>
      </c>
      <c r="G11" s="132">
        <v>36</v>
      </c>
      <c r="H11" s="106" t="s">
        <v>56</v>
      </c>
      <c r="I11" s="109">
        <v>23.375</v>
      </c>
      <c r="J11" s="109">
        <v>55.75</v>
      </c>
      <c r="K11" s="132">
        <v>36</v>
      </c>
      <c r="L11" s="177" t="s">
        <v>56</v>
      </c>
      <c r="M11" s="109">
        <v>23.875</v>
      </c>
      <c r="N11" s="109">
        <v>55.75</v>
      </c>
      <c r="O11" s="132">
        <v>36</v>
      </c>
      <c r="P11" s="198">
        <v>132</v>
      </c>
      <c r="Q11" s="198">
        <v>68</v>
      </c>
      <c r="R11" s="132">
        <v>52</v>
      </c>
    </row>
    <row r="12" spans="1:18" ht="15.75">
      <c r="A12" s="122" t="s">
        <v>69</v>
      </c>
      <c r="B12" s="126">
        <v>2000</v>
      </c>
      <c r="C12" s="108"/>
      <c r="D12" s="106" t="s">
        <v>70</v>
      </c>
      <c r="E12" s="109">
        <v>39.9375</v>
      </c>
      <c r="F12" s="109">
        <v>82.875</v>
      </c>
      <c r="G12" s="132">
        <v>46.8125</v>
      </c>
      <c r="H12" s="106" t="s">
        <v>70</v>
      </c>
      <c r="I12" s="109">
        <v>39.9375</v>
      </c>
      <c r="J12" s="109">
        <v>82.875</v>
      </c>
      <c r="K12" s="132">
        <v>46.8125</v>
      </c>
      <c r="L12" s="177" t="s">
        <v>70</v>
      </c>
      <c r="M12" s="109">
        <v>39.9375</v>
      </c>
      <c r="N12" s="109">
        <v>82.875</v>
      </c>
      <c r="O12" s="132">
        <v>46.8125</v>
      </c>
      <c r="P12" s="198">
        <v>135</v>
      </c>
      <c r="Q12" s="198">
        <v>96</v>
      </c>
      <c r="R12" s="132">
        <v>66</v>
      </c>
    </row>
    <row r="13" spans="1:18" ht="15.75">
      <c r="A13" s="122" t="s">
        <v>71</v>
      </c>
      <c r="B13" s="126">
        <v>2000</v>
      </c>
      <c r="C13" s="108"/>
      <c r="D13" s="106" t="s">
        <v>72</v>
      </c>
      <c r="E13" s="109">
        <v>47.75</v>
      </c>
      <c r="F13" s="109">
        <v>83.75</v>
      </c>
      <c r="G13" s="132">
        <v>46.8125</v>
      </c>
      <c r="H13" s="106" t="s">
        <v>72</v>
      </c>
      <c r="I13" s="109">
        <v>47.75</v>
      </c>
      <c r="J13" s="109">
        <v>83.75</v>
      </c>
      <c r="K13" s="132">
        <v>46.8125</v>
      </c>
      <c r="L13" s="177" t="s">
        <v>55</v>
      </c>
      <c r="M13" s="109">
        <v>24.375</v>
      </c>
      <c r="N13" s="109">
        <v>83.75</v>
      </c>
      <c r="O13" s="132">
        <v>46.8125</v>
      </c>
      <c r="P13" s="198">
        <v>135</v>
      </c>
      <c r="Q13" s="198">
        <v>96</v>
      </c>
      <c r="R13" s="132">
        <v>66</v>
      </c>
    </row>
    <row r="14" spans="1:18" ht="16.5" thickBot="1">
      <c r="A14" s="122" t="s">
        <v>73</v>
      </c>
      <c r="B14" s="126">
        <v>2000</v>
      </c>
      <c r="C14" s="108"/>
      <c r="D14" s="106" t="s">
        <v>74</v>
      </c>
      <c r="E14" s="111">
        <v>60.75</v>
      </c>
      <c r="F14" s="111">
        <v>83.75</v>
      </c>
      <c r="G14" s="134">
        <v>46.75</v>
      </c>
      <c r="H14" s="106" t="s">
        <v>61</v>
      </c>
      <c r="I14" s="111">
        <v>30.3125</v>
      </c>
      <c r="J14" s="111">
        <v>83.75</v>
      </c>
      <c r="K14" s="134">
        <v>46.75</v>
      </c>
      <c r="L14" s="177" t="s">
        <v>61</v>
      </c>
      <c r="M14" s="111">
        <v>30.3125</v>
      </c>
      <c r="N14" s="111">
        <v>83.75</v>
      </c>
      <c r="O14" s="134">
        <v>46.75</v>
      </c>
      <c r="P14" s="199">
        <v>135</v>
      </c>
      <c r="Q14" s="199">
        <v>96</v>
      </c>
      <c r="R14" s="134">
        <v>66</v>
      </c>
    </row>
    <row r="15" spans="1:18" ht="15.75">
      <c r="A15" s="122" t="s">
        <v>75</v>
      </c>
      <c r="B15" s="126">
        <v>2000</v>
      </c>
      <c r="C15" s="108"/>
      <c r="D15" s="106" t="s">
        <v>74</v>
      </c>
      <c r="E15" s="135">
        <v>59.75</v>
      </c>
      <c r="F15" s="135">
        <v>83.75</v>
      </c>
      <c r="G15" s="200">
        <v>46.75</v>
      </c>
      <c r="H15" s="106" t="s">
        <v>76</v>
      </c>
      <c r="I15" s="135">
        <v>44.8125</v>
      </c>
      <c r="J15" s="135">
        <v>83.75</v>
      </c>
      <c r="K15" s="200">
        <v>46.75</v>
      </c>
      <c r="L15" s="177" t="s">
        <v>62</v>
      </c>
      <c r="M15" s="135">
        <v>14.9375</v>
      </c>
      <c r="N15" s="135">
        <v>83.75</v>
      </c>
      <c r="O15" s="200">
        <v>46.75</v>
      </c>
      <c r="P15" s="201">
        <v>135</v>
      </c>
      <c r="Q15" s="201">
        <v>96</v>
      </c>
      <c r="R15" s="200">
        <v>66</v>
      </c>
    </row>
    <row r="16" spans="1:18" ht="15.75">
      <c r="A16" s="122" t="s">
        <v>77</v>
      </c>
      <c r="B16" s="126">
        <v>2000</v>
      </c>
      <c r="C16" s="108"/>
      <c r="D16" s="106" t="s">
        <v>74</v>
      </c>
      <c r="E16" s="130">
        <v>59.75</v>
      </c>
      <c r="F16" s="130">
        <v>83.75</v>
      </c>
      <c r="G16" s="131">
        <v>46.75</v>
      </c>
      <c r="H16" s="106" t="s">
        <v>72</v>
      </c>
      <c r="I16" s="130">
        <v>47.6875</v>
      </c>
      <c r="J16" s="130">
        <v>83.75</v>
      </c>
      <c r="K16" s="131">
        <v>46.75</v>
      </c>
      <c r="L16" s="177" t="s">
        <v>56</v>
      </c>
      <c r="M16" s="130">
        <v>13.125</v>
      </c>
      <c r="N16" s="130">
        <v>83.75</v>
      </c>
      <c r="O16" s="131">
        <v>46.75</v>
      </c>
      <c r="P16" s="202">
        <v>135</v>
      </c>
      <c r="Q16" s="202">
        <v>96</v>
      </c>
      <c r="R16" s="131">
        <v>66</v>
      </c>
    </row>
    <row r="17" spans="1:18" ht="15.75">
      <c r="A17" s="122" t="s">
        <v>78</v>
      </c>
      <c r="B17" s="126">
        <v>2000</v>
      </c>
      <c r="C17" s="108"/>
      <c r="D17" s="106" t="s">
        <v>74</v>
      </c>
      <c r="E17" s="130">
        <v>59.75</v>
      </c>
      <c r="F17" s="130">
        <v>82.875</v>
      </c>
      <c r="G17" s="131">
        <v>46.75</v>
      </c>
      <c r="H17" s="106" t="s">
        <v>79</v>
      </c>
      <c r="I17" s="130">
        <v>50.75</v>
      </c>
      <c r="J17" s="130">
        <v>82.875</v>
      </c>
      <c r="K17" s="131">
        <v>46.75</v>
      </c>
      <c r="L17" s="177" t="s">
        <v>65</v>
      </c>
      <c r="M17" s="130">
        <v>9.125</v>
      </c>
      <c r="N17" s="130">
        <v>82.875</v>
      </c>
      <c r="O17" s="131">
        <v>46.75</v>
      </c>
      <c r="P17" s="202">
        <v>135</v>
      </c>
      <c r="Q17" s="202">
        <v>96</v>
      </c>
      <c r="R17" s="131">
        <v>66</v>
      </c>
    </row>
    <row r="18" spans="1:18" ht="15.75">
      <c r="A18" s="122" t="s">
        <v>80</v>
      </c>
      <c r="B18" s="126">
        <v>2000</v>
      </c>
      <c r="C18" s="108"/>
      <c r="D18" s="106" t="s">
        <v>81</v>
      </c>
      <c r="E18" s="130">
        <v>90.8125</v>
      </c>
      <c r="F18" s="130">
        <v>83.75</v>
      </c>
      <c r="G18" s="131">
        <v>46.8125</v>
      </c>
      <c r="H18" s="106" t="s">
        <v>64</v>
      </c>
      <c r="I18" s="130">
        <v>21.0625</v>
      </c>
      <c r="J18" s="130">
        <v>83.75</v>
      </c>
      <c r="K18" s="131">
        <v>46.8125</v>
      </c>
      <c r="L18" s="177" t="s">
        <v>65</v>
      </c>
      <c r="M18" s="130">
        <v>8.5625</v>
      </c>
      <c r="N18" s="130">
        <v>83.75</v>
      </c>
      <c r="O18" s="131">
        <v>46.8125</v>
      </c>
      <c r="P18" s="202">
        <v>135</v>
      </c>
      <c r="Q18" s="202">
        <v>96</v>
      </c>
      <c r="R18" s="131">
        <v>66</v>
      </c>
    </row>
    <row r="19" spans="1:18" ht="15.75">
      <c r="A19" s="122" t="s">
        <v>82</v>
      </c>
      <c r="B19" s="126">
        <v>3000</v>
      </c>
      <c r="C19" s="108" t="s">
        <v>30</v>
      </c>
      <c r="D19" s="106" t="s">
        <v>81</v>
      </c>
      <c r="E19" s="130">
        <v>61.125</v>
      </c>
      <c r="F19" s="130">
        <v>83.75</v>
      </c>
      <c r="G19" s="131">
        <v>68.5</v>
      </c>
      <c r="H19" s="106" t="s">
        <v>74</v>
      </c>
      <c r="I19" s="130">
        <v>40.75</v>
      </c>
      <c r="J19" s="130">
        <v>83.75</v>
      </c>
      <c r="K19" s="131">
        <v>68.5</v>
      </c>
      <c r="L19" s="177" t="s">
        <v>61</v>
      </c>
      <c r="M19" s="130">
        <v>20.375</v>
      </c>
      <c r="N19" s="130">
        <v>83.75</v>
      </c>
      <c r="O19" s="131">
        <v>68.5</v>
      </c>
      <c r="P19" s="202">
        <v>135</v>
      </c>
      <c r="Q19" s="202">
        <v>96</v>
      </c>
      <c r="R19" s="131">
        <v>87.5</v>
      </c>
    </row>
    <row r="20" spans="1:18" ht="15.75">
      <c r="A20" s="122" t="s">
        <v>83</v>
      </c>
      <c r="B20" s="126">
        <v>3000</v>
      </c>
      <c r="C20" s="108" t="s">
        <v>30</v>
      </c>
      <c r="D20" s="106" t="s">
        <v>84</v>
      </c>
      <c r="E20" s="130">
        <v>80.75</v>
      </c>
      <c r="F20" s="130">
        <v>83.125</v>
      </c>
      <c r="G20" s="131">
        <v>68.875</v>
      </c>
      <c r="H20" s="106" t="s">
        <v>61</v>
      </c>
      <c r="I20" s="130">
        <v>20.25</v>
      </c>
      <c r="J20" s="130">
        <v>83.125</v>
      </c>
      <c r="K20" s="131">
        <v>68.875</v>
      </c>
      <c r="L20" s="177" t="s">
        <v>61</v>
      </c>
      <c r="M20" s="130">
        <v>20.25</v>
      </c>
      <c r="N20" s="130">
        <v>83.125</v>
      </c>
      <c r="O20" s="131">
        <v>68.875</v>
      </c>
      <c r="P20" s="202">
        <v>135</v>
      </c>
      <c r="Q20" s="202">
        <v>96</v>
      </c>
      <c r="R20" s="131">
        <v>87.5</v>
      </c>
    </row>
    <row r="21" spans="1:18" ht="15.75">
      <c r="A21" s="122" t="s">
        <v>85</v>
      </c>
      <c r="B21" s="126">
        <v>4000</v>
      </c>
      <c r="C21" s="108" t="s">
        <v>30</v>
      </c>
      <c r="D21" s="106" t="s">
        <v>84</v>
      </c>
      <c r="E21" s="130">
        <v>97.5</v>
      </c>
      <c r="F21" s="130">
        <v>82.25</v>
      </c>
      <c r="G21" s="131">
        <v>58</v>
      </c>
      <c r="H21" s="106" t="s">
        <v>74</v>
      </c>
      <c r="I21" s="130">
        <v>48.75</v>
      </c>
      <c r="J21" s="130">
        <v>82.25</v>
      </c>
      <c r="K21" s="131">
        <v>58</v>
      </c>
      <c r="L21" s="177" t="s">
        <v>74</v>
      </c>
      <c r="M21" s="130">
        <v>48.75</v>
      </c>
      <c r="N21" s="130">
        <v>82.25</v>
      </c>
      <c r="O21" s="131">
        <v>58</v>
      </c>
      <c r="P21" s="202">
        <v>211</v>
      </c>
      <c r="Q21" s="202">
        <v>96</v>
      </c>
      <c r="R21" s="131">
        <v>77</v>
      </c>
    </row>
    <row r="22" spans="1:18" ht="15.75">
      <c r="A22" s="122" t="s">
        <v>86</v>
      </c>
      <c r="B22" s="126">
        <v>4000</v>
      </c>
      <c r="C22" s="108" t="s">
        <v>30</v>
      </c>
      <c r="D22" s="106" t="s">
        <v>84</v>
      </c>
      <c r="E22" s="130">
        <v>98.625</v>
      </c>
      <c r="F22" s="130">
        <v>82.25</v>
      </c>
      <c r="G22" s="131">
        <v>58</v>
      </c>
      <c r="H22" s="106" t="s">
        <v>81</v>
      </c>
      <c r="I22" s="130">
        <v>74.125</v>
      </c>
      <c r="J22" s="130">
        <v>82.25</v>
      </c>
      <c r="K22" s="131">
        <v>58</v>
      </c>
      <c r="L22" s="177" t="s">
        <v>61</v>
      </c>
      <c r="M22" s="130">
        <v>25.625</v>
      </c>
      <c r="N22" s="130">
        <v>82.25</v>
      </c>
      <c r="O22" s="131">
        <v>58</v>
      </c>
      <c r="P22" s="202">
        <v>211</v>
      </c>
      <c r="Q22" s="202">
        <v>96</v>
      </c>
      <c r="R22" s="131">
        <v>77</v>
      </c>
    </row>
    <row r="23" spans="1:18" ht="15.75">
      <c r="A23" s="122" t="s">
        <v>87</v>
      </c>
      <c r="B23" s="126">
        <v>6000</v>
      </c>
      <c r="C23" s="108"/>
      <c r="D23" s="106" t="s">
        <v>84</v>
      </c>
      <c r="E23" s="130">
        <v>65.375</v>
      </c>
      <c r="F23" s="130">
        <v>82.25</v>
      </c>
      <c r="G23" s="131">
        <v>86</v>
      </c>
      <c r="H23" s="106" t="s">
        <v>84</v>
      </c>
      <c r="I23" s="130">
        <v>65.375</v>
      </c>
      <c r="J23" s="130">
        <v>82.25</v>
      </c>
      <c r="K23" s="131">
        <v>86</v>
      </c>
      <c r="L23" s="177" t="s">
        <v>84</v>
      </c>
      <c r="M23" s="130">
        <v>65.375</v>
      </c>
      <c r="N23" s="130">
        <v>82.25</v>
      </c>
      <c r="O23" s="131">
        <v>86</v>
      </c>
      <c r="P23" s="202">
        <v>211</v>
      </c>
      <c r="Q23" s="202">
        <v>96</v>
      </c>
      <c r="R23" s="131">
        <v>105</v>
      </c>
    </row>
    <row r="24" spans="1:18" ht="15.75">
      <c r="A24" s="122" t="s">
        <v>88</v>
      </c>
      <c r="B24" s="126">
        <v>6000</v>
      </c>
      <c r="C24" s="108"/>
      <c r="D24" s="106" t="s">
        <v>89</v>
      </c>
      <c r="E24" s="130">
        <v>98.25</v>
      </c>
      <c r="F24" s="130">
        <v>82.25</v>
      </c>
      <c r="G24" s="131">
        <v>86</v>
      </c>
      <c r="H24" s="106" t="s">
        <v>84</v>
      </c>
      <c r="I24" s="130">
        <v>65.5</v>
      </c>
      <c r="J24" s="130">
        <v>82.25</v>
      </c>
      <c r="K24" s="131">
        <v>86</v>
      </c>
      <c r="L24" s="177" t="s">
        <v>74</v>
      </c>
      <c r="M24" s="130">
        <v>32.75</v>
      </c>
      <c r="N24" s="130">
        <v>82.25</v>
      </c>
      <c r="O24" s="131">
        <v>86</v>
      </c>
      <c r="P24" s="202">
        <v>211</v>
      </c>
      <c r="Q24" s="202">
        <v>96</v>
      </c>
      <c r="R24" s="131">
        <v>105</v>
      </c>
    </row>
    <row r="25" spans="1:18" ht="15.75">
      <c r="A25" s="122" t="s">
        <v>90</v>
      </c>
      <c r="B25" s="126">
        <v>6000</v>
      </c>
      <c r="C25" s="108"/>
      <c r="D25" s="106" t="s">
        <v>91</v>
      </c>
      <c r="E25" s="130">
        <v>131.1875</v>
      </c>
      <c r="F25" s="130">
        <v>82.25</v>
      </c>
      <c r="G25" s="131">
        <v>86</v>
      </c>
      <c r="H25" s="106" t="s">
        <v>74</v>
      </c>
      <c r="I25" s="130">
        <v>33.0625</v>
      </c>
      <c r="J25" s="130">
        <v>82.25</v>
      </c>
      <c r="K25" s="131">
        <v>86</v>
      </c>
      <c r="L25" s="177" t="s">
        <v>74</v>
      </c>
      <c r="M25" s="130">
        <v>33.0625</v>
      </c>
      <c r="N25" s="130">
        <v>82.25</v>
      </c>
      <c r="O25" s="131">
        <v>86</v>
      </c>
      <c r="P25" s="202">
        <v>211</v>
      </c>
      <c r="Q25" s="202">
        <v>96</v>
      </c>
      <c r="R25" s="131">
        <v>105</v>
      </c>
    </row>
    <row r="26" spans="1:18" ht="15.75">
      <c r="A26" s="122" t="s">
        <v>92</v>
      </c>
      <c r="B26" s="126">
        <v>8000</v>
      </c>
      <c r="C26" s="108"/>
      <c r="D26" s="106" t="s">
        <v>91</v>
      </c>
      <c r="E26" s="130">
        <v>130.75</v>
      </c>
      <c r="F26" s="130">
        <v>82.25</v>
      </c>
      <c r="G26" s="131">
        <v>86</v>
      </c>
      <c r="H26" s="106" t="s">
        <v>89</v>
      </c>
      <c r="I26" s="130">
        <v>98.125</v>
      </c>
      <c r="J26" s="130">
        <v>82.25</v>
      </c>
      <c r="K26" s="131">
        <v>86</v>
      </c>
      <c r="L26" s="177" t="s">
        <v>74</v>
      </c>
      <c r="M26" s="130">
        <v>32.75</v>
      </c>
      <c r="N26" s="130">
        <v>82.25</v>
      </c>
      <c r="O26" s="131">
        <v>86</v>
      </c>
      <c r="P26" s="202">
        <v>277</v>
      </c>
      <c r="Q26" s="202">
        <v>96</v>
      </c>
      <c r="R26" s="131">
        <v>105</v>
      </c>
    </row>
    <row r="27" spans="1:18" ht="15.75">
      <c r="A27" s="122" t="s">
        <v>93</v>
      </c>
      <c r="B27" s="126">
        <v>10000</v>
      </c>
      <c r="C27" s="213"/>
      <c r="D27" s="106" t="s">
        <v>91</v>
      </c>
      <c r="E27" s="130">
        <v>131.375</v>
      </c>
      <c r="F27" s="130">
        <v>82.375</v>
      </c>
      <c r="G27" s="131">
        <v>86</v>
      </c>
      <c r="H27" s="106" t="s">
        <v>91</v>
      </c>
      <c r="I27" s="130">
        <v>131.375</v>
      </c>
      <c r="J27" s="130">
        <v>82.375</v>
      </c>
      <c r="K27" s="131">
        <v>86</v>
      </c>
      <c r="L27" s="177" t="s">
        <v>84</v>
      </c>
      <c r="M27" s="130">
        <v>65.75</v>
      </c>
      <c r="N27" s="130">
        <v>82.375</v>
      </c>
      <c r="O27" s="131">
        <v>86</v>
      </c>
      <c r="P27" s="202">
        <v>343</v>
      </c>
      <c r="Q27" s="202">
        <v>96</v>
      </c>
      <c r="R27" s="131">
        <v>105</v>
      </c>
    </row>
    <row r="28" spans="1:18" ht="15.75">
      <c r="A28" s="122" t="s">
        <v>93</v>
      </c>
      <c r="B28" s="126">
        <v>10000</v>
      </c>
      <c r="C28" s="108"/>
      <c r="D28" s="106" t="s">
        <v>91</v>
      </c>
      <c r="E28" s="130">
        <v>131.38</v>
      </c>
      <c r="F28" s="130">
        <v>82.38</v>
      </c>
      <c r="G28" s="131">
        <v>86</v>
      </c>
      <c r="H28" s="106" t="s">
        <v>91</v>
      </c>
      <c r="I28" s="130">
        <v>131.38</v>
      </c>
      <c r="J28" s="130">
        <v>82.38</v>
      </c>
      <c r="K28" s="131">
        <v>86</v>
      </c>
      <c r="L28" s="177" t="s">
        <v>84</v>
      </c>
      <c r="M28" s="130">
        <v>65.75</v>
      </c>
      <c r="N28" s="130">
        <v>82.38</v>
      </c>
      <c r="O28" s="131">
        <v>86</v>
      </c>
      <c r="P28" s="202">
        <v>343</v>
      </c>
      <c r="Q28" s="202">
        <v>96</v>
      </c>
      <c r="R28" s="131">
        <v>105</v>
      </c>
    </row>
    <row r="29" spans="1:18" ht="15.75">
      <c r="A29" s="122" t="s">
        <v>94</v>
      </c>
      <c r="B29" s="126">
        <v>10000</v>
      </c>
      <c r="C29" s="108"/>
      <c r="D29" s="106" t="s">
        <v>95</v>
      </c>
      <c r="E29" s="130">
        <v>196.25</v>
      </c>
      <c r="F29" s="130">
        <v>82.25</v>
      </c>
      <c r="G29" s="131">
        <v>86</v>
      </c>
      <c r="H29" s="106" t="s">
        <v>84</v>
      </c>
      <c r="I29" s="130">
        <v>65.375</v>
      </c>
      <c r="J29" s="130">
        <v>82.25</v>
      </c>
      <c r="K29" s="131">
        <v>86</v>
      </c>
      <c r="L29" s="177" t="s">
        <v>84</v>
      </c>
      <c r="M29" s="130">
        <v>65.375</v>
      </c>
      <c r="N29" s="130">
        <v>82.25</v>
      </c>
      <c r="O29" s="131">
        <v>86</v>
      </c>
      <c r="P29" s="202">
        <v>343</v>
      </c>
      <c r="Q29" s="202">
        <v>96</v>
      </c>
      <c r="R29" s="131">
        <v>105</v>
      </c>
    </row>
    <row r="30" spans="1:18" ht="16.5" thickBot="1">
      <c r="A30" s="171" t="s">
        <v>96</v>
      </c>
      <c r="B30" s="197">
        <v>10000</v>
      </c>
      <c r="C30" s="136"/>
      <c r="D30" s="151" t="s">
        <v>97</v>
      </c>
      <c r="E30" s="137">
        <v>261.5</v>
      </c>
      <c r="F30" s="137">
        <v>82.25</v>
      </c>
      <c r="G30" s="139">
        <v>86</v>
      </c>
      <c r="H30" s="151" t="s">
        <v>74</v>
      </c>
      <c r="I30" s="137">
        <v>32.75</v>
      </c>
      <c r="J30" s="137">
        <v>82.25</v>
      </c>
      <c r="K30" s="139">
        <v>86</v>
      </c>
      <c r="L30" s="203" t="s">
        <v>74</v>
      </c>
      <c r="M30" s="137">
        <v>32.75</v>
      </c>
      <c r="N30" s="137">
        <v>82.25</v>
      </c>
      <c r="O30" s="139">
        <v>86</v>
      </c>
      <c r="P30" s="204">
        <v>343</v>
      </c>
      <c r="Q30" s="204">
        <v>96</v>
      </c>
      <c r="R30" s="139">
        <v>105</v>
      </c>
    </row>
    <row r="31" spans="1:2" ht="12.75">
      <c r="A31" s="150"/>
      <c r="B31" s="150"/>
    </row>
    <row r="32" spans="1:13" ht="12.75">
      <c r="A32" s="184"/>
      <c r="B32" s="185"/>
      <c r="C32" s="178"/>
      <c r="E32" s="186"/>
      <c r="F32" s="186"/>
      <c r="G32" s="186"/>
      <c r="I32" s="186"/>
      <c r="M32" s="186"/>
    </row>
    <row r="33" spans="2:16" ht="18">
      <c r="B33" s="185"/>
      <c r="C33" s="187"/>
      <c r="D33" s="187"/>
      <c r="E33" s="186"/>
      <c r="F33" s="179"/>
      <c r="G33" s="180"/>
      <c r="H33" s="187"/>
      <c r="I33" s="179"/>
      <c r="J33" s="179"/>
      <c r="K33" s="180"/>
      <c r="L33" s="187"/>
      <c r="M33" s="179"/>
      <c r="N33" s="179"/>
      <c r="O33" s="180"/>
      <c r="P33" s="51"/>
    </row>
    <row r="34" ht="15.75">
      <c r="P34" s="51"/>
    </row>
    <row r="35" spans="1:15" ht="12.75">
      <c r="A35" s="184"/>
      <c r="B35" s="185"/>
      <c r="D35" s="186"/>
      <c r="E35" s="186"/>
      <c r="F35" s="188"/>
      <c r="H35" s="186"/>
      <c r="I35" s="186"/>
      <c r="J35" s="178"/>
      <c r="M35" s="186"/>
      <c r="N35" s="186"/>
      <c r="O35" s="186"/>
    </row>
    <row r="36" spans="1:15" ht="12.75">
      <c r="A36" s="184"/>
      <c r="B36" s="185"/>
      <c r="D36" s="186"/>
      <c r="E36" s="186"/>
      <c r="F36" s="186"/>
      <c r="G36" s="189"/>
      <c r="H36" s="186"/>
      <c r="I36" s="186"/>
      <c r="J36" s="178"/>
      <c r="M36" s="186"/>
      <c r="N36" s="186"/>
      <c r="O36" s="186"/>
    </row>
    <row r="37" spans="1:15" ht="12.75">
      <c r="A37" s="184"/>
      <c r="B37" s="185"/>
      <c r="M37" s="186"/>
      <c r="N37" s="186"/>
      <c r="O37" s="186"/>
    </row>
    <row r="38" spans="6:15" ht="12.75">
      <c r="F38" s="187"/>
      <c r="G38" s="187"/>
      <c r="H38" s="187"/>
      <c r="M38" s="186"/>
      <c r="N38" s="186"/>
      <c r="O38" s="186"/>
    </row>
    <row r="39" spans="2:15" ht="12.75">
      <c r="B39" s="185"/>
      <c r="F39" s="187"/>
      <c r="G39" s="187"/>
      <c r="H39" s="187"/>
      <c r="M39" s="186"/>
      <c r="N39" s="186"/>
      <c r="O39" s="186"/>
    </row>
    <row r="40" spans="6:8" ht="12.75">
      <c r="F40" s="187"/>
      <c r="G40" s="187"/>
      <c r="H40" s="187"/>
    </row>
    <row r="41" spans="6:8" ht="12.75">
      <c r="F41" s="187"/>
      <c r="G41" s="187"/>
      <c r="H41" s="187"/>
    </row>
    <row r="42" spans="2:8" ht="12.75">
      <c r="B42" s="185"/>
      <c r="E42" s="190"/>
      <c r="F42" s="191"/>
      <c r="G42" s="192"/>
      <c r="H42" s="192"/>
    </row>
    <row r="43" spans="2:8" ht="12.75">
      <c r="B43" s="185"/>
      <c r="F43" s="187"/>
      <c r="G43" s="187"/>
      <c r="H43" s="187"/>
    </row>
    <row r="44" spans="2:8" ht="12.75">
      <c r="B44" s="185"/>
      <c r="E44" s="189"/>
      <c r="F44" s="192"/>
      <c r="G44" s="192"/>
      <c r="H44" s="192"/>
    </row>
    <row r="45" spans="6:8" ht="12.75">
      <c r="F45" s="187"/>
      <c r="G45" s="187"/>
      <c r="H45" s="187"/>
    </row>
  </sheetData>
  <sheetProtection password="9D8D" sheet="1" objects="1" scenarios="1" selectLockedCells="1"/>
  <mergeCells count="6">
    <mergeCell ref="C2:C4"/>
    <mergeCell ref="B2:B4"/>
    <mergeCell ref="P2:R2"/>
    <mergeCell ref="D2:G2"/>
    <mergeCell ref="H2:K2"/>
    <mergeCell ref="L2:O2"/>
  </mergeCells>
  <printOptions/>
  <pageMargins left="0.25" right="0.25" top="1" bottom="1" header="0.5" footer="0.5"/>
  <pageSetup fitToHeight="2" fitToWidth="1" horizontalDpi="600" verticalDpi="600" orientation="landscape" scale="85" r:id="rId1"/>
  <headerFooter alignWithMargins="0">
    <oddFooter>&amp;LPrinted &amp;D at &amp;T&amp;R&amp;P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Harris </dc:creator>
  <cp:keywords/>
  <dc:description/>
  <cp:lastModifiedBy>Dave Harris </cp:lastModifiedBy>
  <cp:lastPrinted>2009-12-29T22:43:33Z</cp:lastPrinted>
  <dcterms:created xsi:type="dcterms:W3CDTF">2009-12-17T23:47:15Z</dcterms:created>
  <dcterms:modified xsi:type="dcterms:W3CDTF">2010-07-16T18:38:33Z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